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720" windowHeight="5820" tabRatio="599" activeTab="2"/>
  </bookViews>
  <sheets>
    <sheet name="спец  " sheetId="1" r:id="rId1"/>
    <sheet name="Лист1" sheetId="2" r:id="rId2"/>
    <sheet name="заг" sheetId="3" r:id="rId3"/>
  </sheets>
  <definedNames>
    <definedName name="_xlnm.Print_Titles" localSheetId="2">'заг'!$A:$C,'заг'!$10:$11</definedName>
    <definedName name="_xlnm.Print_Area" localSheetId="2">'заг'!$A$1:$Z$152</definedName>
    <definedName name="_xlnm.Print_Area" localSheetId="0">'спец  '!$A$1:$W$108</definedName>
  </definedNames>
  <calcPr fullCalcOnLoad="1"/>
</workbook>
</file>

<file path=xl/sharedStrings.xml><?xml version="1.0" encoding="utf-8"?>
<sst xmlns="http://schemas.openxmlformats.org/spreadsheetml/2006/main" count="771" uniqueCount="394">
  <si>
    <t>Витрати на поховання учасників бойових дій  та інвалідів війни (за рахунок субвенції з обласного бюджету)</t>
  </si>
  <si>
    <t>070808</t>
  </si>
  <si>
    <t xml:space="preserve">Дошкільні заклади освіти </t>
  </si>
  <si>
    <t xml:space="preserve">Бібліотеки </t>
  </si>
  <si>
    <t>Капітальний  ремонт  житлового фонду (міська програма реформування і розвитку житлово - комунального господарства м.Южноукраїнська на 2010 - 2014 роки)</t>
  </si>
  <si>
    <t>Інші видатки на соціальний захист населення (субвенція з обласного бюджету бюджетам міст і районів на надання одноразової матеріальної допомоги громадянам, які постраждали від Чорнобильської катастрофи І категорії та дітям-інвалідам, інвалідність яких пов'язана з наслідками Чорнобильської катастрофи)</t>
  </si>
  <si>
    <t>Утримання та навчально - тренувальна робота дитячо-юнацької спортивної школи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</si>
  <si>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Дошкільні заклади освіти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</si>
  <si>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</si>
  <si>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Благоустрій  міст, сіл, селищ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</si>
  <si>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Інші видатки на соціальний захист населення (міська комплексна програма "Турбота" на 2013 - 2017 роки)</t>
  </si>
  <si>
    <t>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t>
  </si>
  <si>
    <t>Органи  місцевого самоврядування (міська програма інформаційної підтримки розвитку міста та діяльності органів місцевого самоврядування в частині висвітлення депутатської діяльності)</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</si>
  <si>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2013 - 2017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</si>
  <si>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2012-2015) </t>
  </si>
  <si>
    <t>зал пайов</t>
  </si>
  <si>
    <t xml:space="preserve">Утримання виконавчого комітету </t>
  </si>
  <si>
    <t>090416</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</si>
  <si>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(субвенція)</t>
  </si>
  <si>
    <t>Утримання центрів соціальних служб для сім'ї, дітей та молоді (за рахунок субвенції з обласного бюджету)</t>
  </si>
  <si>
    <t>Утримання центрів соціальних служб для сім'ї, дітей та молоді (за рахунок коштів міського бюджету бюджету)</t>
  </si>
  <si>
    <t>Допомога дітям-сиротам та дітям, позбавленим батьківського піклування, яким виповнюється 18 років</t>
  </si>
  <si>
    <t>090303</t>
  </si>
  <si>
    <t>090305</t>
  </si>
  <si>
    <t>090401</t>
  </si>
  <si>
    <t>090208</t>
  </si>
  <si>
    <t>090304</t>
  </si>
  <si>
    <t>Утримання управління праці та соціального захисту населення</t>
  </si>
  <si>
    <t>Утримання виконавчого комітету</t>
  </si>
  <si>
    <t>Утримання фінансового управління</t>
  </si>
  <si>
    <t>Утримання управління молоді, спорту та культури</t>
  </si>
  <si>
    <t>100202</t>
  </si>
  <si>
    <t>180109</t>
  </si>
  <si>
    <t>0511</t>
  </si>
  <si>
    <t>090212</t>
  </si>
  <si>
    <t>090213</t>
  </si>
  <si>
    <t>Оплата електроенергії</t>
  </si>
  <si>
    <t>Оздоровлення громадян, які постраждали внаслідок Чорнобильської катастрофи (субвенція)</t>
  </si>
  <si>
    <t>Пільги на медичне обслуговування громадянам, які постраждали внаслідок Чорнобильської катастрофи (субвенція)</t>
  </si>
  <si>
    <t xml:space="preserve">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Міська комплексна програма "Турбота" </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</si>
  <si>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</si>
  <si>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0640</t>
  </si>
  <si>
    <t>к.п.</t>
  </si>
  <si>
    <t xml:space="preserve">субвенція </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</si>
  <si>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-встановлення обладнання нових дитячих та спортивних майданчиків на прибудинкових територіях  міста за рахунок коштів міського бюджету для співфінансування з державним бюджетом на здійснення заходів щодо соціально-економічного розвитку окремих територій)</t>
  </si>
  <si>
    <t>Капітальний  ремонт  житлового фонду місцевих органів влади (встановлення обладнання нових дитячих та спортивних майданчиків на прибудинкових територіях  міста за рахунок коштів субвенції з державного бюджету місцевим бюджетам на здійснення заходів щодо соціально-економічного розвитку окремих територій)</t>
  </si>
  <si>
    <t>Утілізація відходів (програма охорони довкілля та раціонального природокористування міста Южноукраїнська на 2011 – 2015 роки в частині видатків реконструкція звалища побутових відходів, а саме зворотнє засипання та закритття звалища побутових відходів)</t>
  </si>
  <si>
    <t>090215</t>
  </si>
  <si>
    <t>100101</t>
  </si>
  <si>
    <t>Разом по загальному фонду :</t>
  </si>
  <si>
    <t>250344</t>
  </si>
  <si>
    <t>091300</t>
  </si>
  <si>
    <t xml:space="preserve">Державна соціальна допомога інвалідам з дитинства та дітям-інвалідам </t>
  </si>
  <si>
    <t>Капітальні вкладення (міська програма реформування і розвитку житлово - комунального господарства міста Южноукраїнська на 2010 - 2014 роки.- придбання в комунальну власність об'єкту незавершеного будівництва "Дитяча лікарня" )</t>
  </si>
  <si>
    <t>Центр соціальних служб для сім'ї, дітей та молоді</t>
  </si>
  <si>
    <t>Теплові мережі (міська програма реформування і розвитку житлово - комунального господарства міста Южноукраїнська на 2010 - 2014 роки )</t>
  </si>
  <si>
    <t>Благоустрій  міст, сіл, селищ  (міська програма реформування і розвитку житлово - комунального господарства міста Южноукраїнська на 2010 - 2014 роки )</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</si>
  <si>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t>
  </si>
  <si>
    <t>Методична робота, інші заходи у сфері народної освіти (дотація)</t>
  </si>
  <si>
    <t>Музеї і виставки (дотація)</t>
  </si>
  <si>
    <t>070303</t>
  </si>
  <si>
    <t>Дитячі будинки (в тому числі сімейного типу, прийомні сім’ї) (субвенція)</t>
  </si>
  <si>
    <t>Допомога на дітей одиноким матерям (субвенція)</t>
  </si>
  <si>
    <t>090307</t>
  </si>
  <si>
    <t>Тимчасова державна допомога дітям (субвенція)</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</si>
  <si>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 - в частині  розробки  проектної документації  по переоснащенню інженерного вводу теплопостачання житлових  будинків з встановленням приладів обліку  теплової енергії - одержувач КП ТВКГ )</t>
  </si>
  <si>
    <t xml:space="preserve">Теплові мережі (міська програма енергозбереження в сфері житлово-комунального господарства  м. Южноукраїнська на 2009-2015 роки  в частині реконструкції магістральних трубопроводів теплотраси АЕС - місто з встановленням приладів обліку витрат теплової енергії міста - одержувач КП ТВКГ ) </t>
  </si>
  <si>
    <t xml:space="preserve">Допомога на догляд за інвалідом I чи II групи внаслідок психічного розладу </t>
  </si>
  <si>
    <t>Соціальні програми і заходи державних органів у справах молоді (міська програма захисту прав дитей міста Южноукраїнськ "Дитинство" на 2013-2017 рр.)</t>
  </si>
  <si>
    <t>Інші культурно-освітні заклади та заходи (міська програма розвитку культури, фізичної культури, спорту та туризму в місті Южноукраїнську на 2014 - 2018 роки)</t>
  </si>
  <si>
    <t>Водопровідно - каналізаційне господарство (міська програма реформування і розвитку житлово - комунального господарства міста Южноукраїнська на 2010 - 2014 роки)</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</si>
  <si>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t>
  </si>
  <si>
    <t>Капітальні вкладення ( міська програма капітального будівництва об'єктів житлово-комунального господарства та соціальної інфраструктури м. Южноукраїнська на 2011-2015 рр)</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</si>
  <si>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</si>
  <si>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t>
  </si>
  <si>
    <t>Видатки на запобігання та ліквідацію надзвичайних ситуацій та наслідків стихійного лиха (Цільова  програма  захисту  населення і територій від надзвичайних ситуацій техногенного та природного характеру на 2014-2017 роки")</t>
  </si>
  <si>
    <t>Цільовий фонд Южноукраїнської міської ради для вирішення питань розвитку інфраструктури міста (міська комплексна програма  "Молоде покоління  м.Южноукраїнська" на 2012-2015 роки)</t>
  </si>
  <si>
    <t>Капітальні вкладення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</si>
  <si>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Видатки на проведення робіт, повязаних із будівництвом, реконструкцією, ремонтом та утриманням автомобільних доріг  (субвенція з обласного бюджету за рахунок коштів державного бюджету)</t>
  </si>
  <si>
    <t xml:space="preserve">Теплові мережі (міська програма енергозбереження в сфері житлово-комунального господарства  м. Южноукраїнська на 2009-2015 роки - одержувач КП ТВКГ) </t>
  </si>
  <si>
    <t>Благоустрій  міст, сіл, селищ (міська програма реформування і розвитку житлово-комунального господарства міста Южноукраїнська на 2010 - 2014 роки - одержувач КП СКГ)</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</si>
  <si>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одержувач КП СКГ)</t>
  </si>
  <si>
    <t>Теплові мережі (міська програма реформування і розвитку житлово - комунального господарства міста Южноукраїнська на 2010 - 2014 роки - одержувач КП ТВКГ)</t>
  </si>
  <si>
    <t>Теплові мережі (міська програма енергозбереження в сфері житлово-комунального господарства м.Южноукраїнська на 2009-2015 роки - одержувач КП ТВКГ)</t>
  </si>
  <si>
    <t>Благоустрій  міст, сіл, селищ  (міська програма реформування і розвитку житлово - комунального господарства міста Южноукраїнська на 2010 - 2014 роки - одержувач КП СКГ)</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</si>
  <si>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розвитку донорства крові та її компонентів на 2012 - 2016 роки) </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</si>
  <si>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</si>
  <si>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 надання паліативної та хоспісної допомоги в м. Южноукраїнську на період до 2016 року)</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</si>
  <si>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видатки, пов'язані із утриманням, управлінням майном комунальної власності територіальної громади міста )</t>
  </si>
  <si>
    <t>міської ради від            2014 №</t>
  </si>
  <si>
    <t xml:space="preserve">по головним розпорядникам бюджетних коштів на 2014 рік  </t>
  </si>
  <si>
    <t>Субвенція з місцевого бюджету державному бюджету на виконання програм соціально-економічного та культурного розвитку регіонів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</si>
  <si>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</si>
  <si>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</si>
  <si>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Утримання центрів соціальних служб для сім'ї, дітей та молоді ( в частині капітального ремонту приміщення за адресою бул. Цвіточний,9, І поверх)</t>
  </si>
  <si>
    <t>Інші культурно-освітні заклади та заходи (міська програма розвитку культури, фізичної культури, спорту та туризму в місті Южноукраїнську на 2014-2018 роки - одержувач КП СКГ)</t>
  </si>
  <si>
    <t>міської ради від              2014</t>
  </si>
  <si>
    <t>Додаток  №1</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</si>
  <si>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</si>
  <si>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нежитлової будівлі, розташованої в м.Южноукраїнську за адресою вул.Дружби Народів,35 "в" для розміщення відділу державної реєстарції актів цивільного стану м.Южноукраїнська) </t>
  </si>
  <si>
    <t>Благоустрій  міст, сіл, селищ (Програма зайнятості населення міста Южноукраїнська на період до 2017 року в частині оплачуваних громадських робіт)</t>
  </si>
  <si>
    <t>Виконавчий комітет Южноукраїнської міської ради</t>
  </si>
  <si>
    <t>03</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</si>
  <si>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 - одержувач КП СКГ)</t>
  </si>
  <si>
    <t>Капітальний ремонт адміністративних об’єктів</t>
  </si>
  <si>
    <t>Капітальні трансферти органам державного управління інших рівнів</t>
  </si>
  <si>
    <t>Оплата теплопостачання</t>
  </si>
  <si>
    <t>Заробітна плата</t>
  </si>
  <si>
    <t>070807</t>
  </si>
  <si>
    <t>Утримання закладів культури</t>
  </si>
  <si>
    <t>Утримання закладів освіти</t>
  </si>
  <si>
    <t>090214</t>
  </si>
  <si>
    <t xml:space="preserve">Інші пільги ветеранам військової служби, ветеранам органів внутрішніх справ та ветеранам пожежної охорони (субвенція) </t>
  </si>
  <si>
    <t>Допомога у зв"язку з вагітністю та пологами (субвенція)</t>
  </si>
  <si>
    <t xml:space="preserve">Територіальні центри соціального обслуговування (надання соціальних послуг) </t>
  </si>
  <si>
    <t>180404</t>
  </si>
  <si>
    <t>0411</t>
  </si>
  <si>
    <t>Підтримка малого і середнього підприємництва (Міська програма розвитку малого підприємництва)</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</si>
  <si>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</si>
  <si>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</si>
  <si>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0160</t>
  </si>
  <si>
    <t>Одноразова допомога при народженні дитини (субвенція)</t>
  </si>
  <si>
    <t>Допомога на дітей, які перебувають під опікою чи піклуванням (субвенція)</t>
  </si>
  <si>
    <t>Державна соціальна допомога малозабезпеченим сім’ям (субвенція)</t>
  </si>
  <si>
    <t>1010</t>
  </si>
  <si>
    <t>Інші пільги громадянам , які постраждали внаслідок Чорнобильської катастрофи (субвенція)</t>
  </si>
  <si>
    <t>Утримання виконавчого комітету (кошти субвенції з державного бюджету  на ведення та адміністрування Державного реєстру виборців)</t>
  </si>
  <si>
    <t>130106</t>
  </si>
  <si>
    <t>По загальному фонду</t>
  </si>
  <si>
    <t>240900</t>
  </si>
  <si>
    <t xml:space="preserve">Нарахування на заробітну плату  </t>
  </si>
  <si>
    <t>Медикаменти та перев’язувальні матеріали</t>
  </si>
  <si>
    <t>Продукти харчування</t>
  </si>
  <si>
    <t>Видатки на відрядження</t>
  </si>
  <si>
    <t>Оплата водопостачання і водовідведення</t>
  </si>
  <si>
    <t>Субсидії та поточні трансферти підприємствам (установам, організаціям)</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</si>
  <si>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</si>
  <si>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</si>
  <si>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</si>
  <si>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Реконструкція житлового фонду (приміщень)</t>
  </si>
  <si>
    <t>к.р</t>
  </si>
  <si>
    <t>к.р-5</t>
  </si>
  <si>
    <t>Реконструкція та реставрція інших об'єктів</t>
  </si>
  <si>
    <t>Водопровідно - каналізаційне господарство (міська програма реформування і розвитку житлово - комунального господарства міста Южноукраїнська на 2010 - 2014 роки - капітальний ремонт каналізаційних мереж міста)</t>
  </si>
  <si>
    <t>Інші культурно-освітні заклади та заходи (Централізована бухгалтерія)</t>
  </si>
  <si>
    <t>090308</t>
  </si>
  <si>
    <t>090406</t>
  </si>
  <si>
    <t xml:space="preserve">Загальноосвітні школи (в т. ч. школа-дитячий садок, інтернат при школі), спеціалізовані школи, ліцеї, гімназії, колегіуми </t>
  </si>
  <si>
    <t xml:space="preserve">Допомога при усиновленні дитини (за рахунок субвенції з державного бюджету)  </t>
  </si>
  <si>
    <t>Інші видатки на соціальний захист населення (передплата періодичного друкованого видання для учасників бойових дій у роки Великої Вітчизняної війни та у роки війни з Японією - за рахунок субвенції з обласного бюджету)</t>
  </si>
  <si>
    <t>Субсидії населення для відшкодування витрат на придбання твердого та рідкого пічного побутового палива і скрапленого газу</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</si>
  <si>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</si>
  <si>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Централізовані бухгалтерії обласних, міських, районних відділів освіти</t>
  </si>
  <si>
    <t>Управління освіти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</si>
  <si>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</si>
  <si>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м.Южноукраїнську на 2010-2013р.р. - заходи на розвиток фізичної культури, спорту та туризму)</t>
  </si>
  <si>
    <t>130102</t>
  </si>
  <si>
    <t>Центри "Спорт для всіх" та заходи з фізичної культури (Програма розвитку культури, фізичної культури, спорту та туризму в м.Южноукраїнську на 2010-2013 роки - заходи на розвиток фізичної культури, спорту та туризму)</t>
  </si>
  <si>
    <t>Проведення навчально - тренувальних зборів і змагань з неолімпійських видів спорту (Міська програма розвитку культури, фізичної культури, спорту та туризму в місті Южноукраїнську на 2010 - 2013 роки)</t>
  </si>
  <si>
    <t>130115</t>
  </si>
  <si>
    <t>Пільги ветеранам війни,особам,на які поширюються чинні Закони України " По статус ветеранів війни, гарантії їх соціального захисту" … жертвам нацистських переслідувань на придбання твердого палива та скрапленого газу (субвенція)</t>
  </si>
  <si>
    <t>Пільги громадянам, які постраждали внаслідок Чорнобильської катастрофи, дружинам (чоловікам) та опікунам на придбання твердого палива (субвенція)</t>
  </si>
  <si>
    <t>Капітальні трансферти підприємствам (установам, організаціям)</t>
  </si>
  <si>
    <t>Утримання центрів соціальних служб для сім'ї, дітей та молоді (дотація)</t>
  </si>
  <si>
    <t>Оплата послуг (крім комуналь   них)</t>
  </si>
  <si>
    <t>Дослідження і розробки, окремі заходи розвитку по реалізації державних (регіональних) програм</t>
  </si>
  <si>
    <t>Загальноосвітні школи (в т. ч. школа-дитячий садок, інтернат при школі), спеціалізовані школи, ліцеї, гімназії, колегіуми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</si>
  <si>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на умовах співфінансування)</t>
  </si>
  <si>
    <t>Соціальні програми і заходи державних органів у справах молоді (міська програма "Молоде покоління  м.Южноукраїнська" на 2012-2015 роки)</t>
  </si>
  <si>
    <t>Дошкільні заклади освіти (субвенція)</t>
  </si>
  <si>
    <t>Компенсаційні виплати на пільговий проїзд автомобільним транспортом окремим категоріям громадян (міська комплексна програма "Турбота" в частині безкоштовного проізду пільгової категорії громадян на спеціальних (дачних ) маршрутах</t>
  </si>
  <si>
    <t>Інші видатки на соціальний захист населення (міська комплексна програма "Турбота" на 2013 - 2017 роки в частині організації та надання соціаьно-педагогічної послуги "Університет третього віку")</t>
  </si>
  <si>
    <t>Органи місцевого самоврядування (міська програма інформаційної підтримки розвитку міста та діяльності органів місцевого самоврядування на 2013-2016 роки)</t>
  </si>
  <si>
    <t>Субвенція з місцевого бюджету державному бюджету на виконання програм соціально - економічного та культурного розвитку регіонів "Молоде покоління  м.Южноукраїнська" на 2012-2015 роки)</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</si>
  <si>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</si>
  <si>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</si>
  <si>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100201</t>
  </si>
  <si>
    <t>240602</t>
  </si>
  <si>
    <t>0512</t>
  </si>
  <si>
    <t xml:space="preserve">Інші видатки на соціальний захист населення (міська цільова програма "Цукровий діабет на 2012-2013 роки") </t>
  </si>
  <si>
    <t>Інші видатки  на соціальний захист ветеранів війни та праці  (міська комплексна програма "Турбота" на 2013 - 2017 роки)</t>
  </si>
  <si>
    <t>Інші культурно-освітні заклади та заходи (міська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</si>
  <si>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культури, фізичної культури, спорту та туризму в м.Южноукраїнську на 2014-2018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</si>
  <si>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</si>
  <si>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Центри "Спорт для всіх" та заходи з фізичної культури (Програма розвитку культури, фізичної культури, спорту та туризму в м.Южноукраїнську на 2014-2018 роки )</t>
  </si>
  <si>
    <t xml:space="preserve">Теплові мережі (міська програма енергозбереження в сфері житлово-комунального господарства  м. Южноукраїнська на 2009-2015 роки) </t>
  </si>
  <si>
    <t xml:space="preserve">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</si>
  <si>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(за рахунок субвенції з державного бюджету)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</si>
  <si>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</si>
  <si>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послуги(за рахунок субвенції з державного бюджету) </t>
  </si>
  <si>
    <t xml:space="preserve">Субсидії населенню для відшкодування витрат на оплату  житлово-комунальних послуг (за рахунок субвенції з державного бюджету) </t>
  </si>
  <si>
    <t xml:space="preserve">Пільги окремим категоріям громадян з послуг зв'язку (за рахунок субвенції з державного бюджету) </t>
  </si>
  <si>
    <t>Субвенція з місцевого бюджету державному бюджету на виконання програм соціально - економічного та культурного розвитку регіонів (міська соціальна програма протидії ВІЛ-інфекції/СНІДу на 2014-2019 роки )</t>
  </si>
  <si>
    <t>Інші видатки на соціальний захист населення  (міська соціальна програма протидії ВІЛ-інфекції/СНІДу на 2014-2019 роки )</t>
  </si>
  <si>
    <t xml:space="preserve">Інші видатки на соціальний захист населення  (міська соціальна програма протидії захворюванню на туберкульоз на 2014-2017роки)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</si>
  <si>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соціальна програма протидії захворюванню на туберкульоз на 2014-2017роки) </t>
  </si>
  <si>
    <t>Субвенція з місцевого бюджету державному бюджету на виконання програм соціально-економічного та культурного розвитку регіонів (міська програма "Репродуктивне здоров'я населення міста Южноукраїнська " на 2013-2015 роки )</t>
  </si>
  <si>
    <t>Інші видатки на соціальний захист населення (Міська програма "Репродуктивне здоров’я населення м.Южноукраїнська"  на 2013-2015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</si>
  <si>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соціальна програма протидії захворюванню на туберкульоз на 2014-2017роки) </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</si>
  <si>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</si>
  <si>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</si>
  <si>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Благоустрій  міст, сіл, селищ (міська програма реформування і розвитку житлово-комунального господарства міста Южноукраїнська на 2010 - 2014 роки)</t>
  </si>
  <si>
    <t>Житлово - експлуатаційне господарство (міська програма реформування і розвитку житлово-комунального господарства міста Южноукраїнська на 2010 - 2014 роки)</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</si>
  <si>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 в частині влаштування дитячих та спортивних майданчиків на прибудинкових територіях)</t>
  </si>
  <si>
    <t>єд</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</si>
  <si>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</si>
  <si>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100208</t>
  </si>
  <si>
    <t>Видатки на проведення робіт, повязаних із будівництвом, реконструкцією, ремонтом та утриманням автомобільних доріг (субвенція з державного бюджету)</t>
  </si>
  <si>
    <t>до рішення Южноукраїнської</t>
  </si>
  <si>
    <t xml:space="preserve">Школа естетичного виховання дітей </t>
  </si>
  <si>
    <t>100602</t>
  </si>
  <si>
    <t>Інші видатки на соціальний захист населення (міська програма боротьби з онкологічними захворюваннями в м.Южноукраїнську на період до 2016 року)</t>
  </si>
  <si>
    <t>150110</t>
  </si>
  <si>
    <t>100103</t>
  </si>
  <si>
    <t>вн. Пере к.п.</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</si>
  <si>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одержувач КП ТВКГ )</t>
  </si>
  <si>
    <t>250380</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</si>
  <si>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</si>
  <si>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 xml:space="preserve">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 на 2012-2014 роки в частині видатків, пов'язаних з підготовкою об'єктів до приватизації) </t>
  </si>
  <si>
    <t xml:space="preserve">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2012-2013 роки") </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</si>
  <si>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</si>
  <si>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</si>
  <si>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*Сума перерозподілу буде уточнена після розгляду на засіданні постійної комісії міської ради з питань бюджету, фінансів, податків, соціально – економічного розвитку та планування.        </t>
  </si>
  <si>
    <t xml:space="preserve">Загальноосвітні школи (в т. ч. школа-дитячий садок, інтернат при школі), спеціалізовані школи, ліцеї, гімназії, колегіуми) </t>
  </si>
  <si>
    <t xml:space="preserve">Інші видатки на соціальний захист населення (міська програма протидії захворюванню на туберкульоз у 2013 році")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</si>
  <si>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</si>
  <si>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 xml:space="preserve">Інші видатки на соціальний захист населення  (міська програма з надання паліативної та хоспісної допомоги в м. Южноукраїнську на період до 2016 року) </t>
  </si>
  <si>
    <t>Проведення невідкладних відновлювальних робіт, будівництво та реконструкція загальноосвітніх навчальних закладів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розробки проектно-кошторисної документації та експертизи на будівництво спортивної зали в гімназії №1 та улаштування спортивних  майданчиків в загально-освітніх школах м.Южноукраїнська)</t>
  </si>
  <si>
    <t>Фінансова підтримка громадських організацій інвалідів і ветеранів (міська комплексна програма "Турбота" (фінансова підтримка громадської організації "Спілка воїнів - інтернаціоналістів")</t>
  </si>
  <si>
    <t>090413</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</si>
  <si>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</si>
  <si>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Соціальні програми і заходи державних органів у справах молоді (міська комплексна програма "Програма профілактики правопорушень та негативних проявів серед неповнолітніх на 2011 - 2015 роки")</t>
  </si>
  <si>
    <t>160101</t>
  </si>
  <si>
    <t>0421</t>
  </si>
  <si>
    <t>Т.О.Гончарова</t>
  </si>
  <si>
    <t>Придбання обладнення і предметів довгострокового користування</t>
  </si>
  <si>
    <t>Начальник фінансового управління                                                     Южноукраїнської міської ради</t>
  </si>
  <si>
    <t>МП</t>
  </si>
  <si>
    <t>Заходи з організації рятування на водах (утримання рятувальної станції)</t>
  </si>
  <si>
    <t>Благоустрій  міст, сіл, селищ  (встановлення критих зупинок в м.Южноукраїнську за рахунок коштів субвенції з державного бюджету місцевим бюджетам на здійснення заходів соціально-економічного розвитку окремих територій)</t>
  </si>
  <si>
    <t>Територіальні центри соціального обслуговуванння (надання соціальних послуг) (субвенція з державного бюджету)</t>
  </si>
  <si>
    <t>Теплові мережі  (субвенція з державного бюджету)</t>
  </si>
  <si>
    <t xml:space="preserve">Міська програма "Наше місто" </t>
  </si>
  <si>
    <t>10</t>
  </si>
  <si>
    <t>Управління освіти Южноукраїнської міської ради</t>
  </si>
  <si>
    <t>15</t>
  </si>
  <si>
    <t>Управління праці та соціального захисту населення Южноукраїнської міської ради</t>
  </si>
  <si>
    <t>40</t>
  </si>
  <si>
    <t>Управління житлово-комунального господарства та будівництва Южноукраїнської міської ради</t>
  </si>
  <si>
    <t>24</t>
  </si>
  <si>
    <t>Капітальний  ремонт  житлового фонду місцевих органів влади (Капітальний ремонт ліфта житлового буднику по  проспекту  Леніна, 14  під'їзд  № 9   за рахунок коштів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</si>
  <si>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Утримання та навчально - тренувальна робота дитячо-юнацької спортивної школи </t>
  </si>
  <si>
    <t>Управління молоді, спорту та культури Южноукраїнської міської ради</t>
  </si>
  <si>
    <t>67</t>
  </si>
  <si>
    <t>Управління з питань надзвичайних ситуацій, мобілізаційної роботи та взаємодії з правоохоронними органами Южноукраїнської міської ради</t>
  </si>
  <si>
    <t>11</t>
  </si>
  <si>
    <t>20</t>
  </si>
  <si>
    <t>Служба у справах дітей Южноукраїнської міської ради</t>
  </si>
  <si>
    <t>75</t>
  </si>
  <si>
    <t>Фінансове управління Южноукраїнської міської ради</t>
  </si>
  <si>
    <t>Цільовий фонд Южноукраїнської міської ради для вирішення питань розвитку соціальної та інженерно - транспортної інфраструктури міста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</si>
  <si>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 xml:space="preserve">Обсяги додаткових асигнувань та перерозподіл бюджетних коштів   </t>
  </si>
  <si>
    <t>240601</t>
  </si>
  <si>
    <t>Тимчасова класифікація видатків та кредитування</t>
  </si>
  <si>
    <t>Код функціональної класифікації</t>
  </si>
  <si>
    <t>Допомога на догляд за дитиною віком до 3-х років  (субвенція)</t>
  </si>
  <si>
    <t>Утримання служби у справах дітей</t>
  </si>
  <si>
    <t>тис.грн.</t>
  </si>
  <si>
    <t>Оплата праці</t>
  </si>
  <si>
    <t>Предмети, матеріали, обладнання та інвентар</t>
  </si>
  <si>
    <t>Видатки та заходи спеціального призначення</t>
  </si>
  <si>
    <t xml:space="preserve">Оплата комунальних послуг та енергоносіїв </t>
  </si>
  <si>
    <t>Трансферти органам державного управління інших рівнів</t>
  </si>
  <si>
    <t xml:space="preserve"> Інші виплати населенню</t>
  </si>
  <si>
    <t>Оплата інших енергоносіїв</t>
  </si>
  <si>
    <t>Поточні видатки</t>
  </si>
  <si>
    <t>Видатки розвитку</t>
  </si>
  <si>
    <t>Інші видатки</t>
  </si>
  <si>
    <t>010116</t>
  </si>
  <si>
    <t>0111</t>
  </si>
  <si>
    <t>1090</t>
  </si>
  <si>
    <t>0180</t>
  </si>
  <si>
    <t>0133</t>
  </si>
  <si>
    <t>210110</t>
  </si>
  <si>
    <t>По спеціальному фонду</t>
  </si>
  <si>
    <t>091204</t>
  </si>
  <si>
    <t>090412</t>
  </si>
  <si>
    <t>0320</t>
  </si>
  <si>
    <t>1020</t>
  </si>
  <si>
    <t>150101</t>
  </si>
  <si>
    <t>0490</t>
  </si>
  <si>
    <t>Разом по спеціальному фонду:</t>
  </si>
  <si>
    <t xml:space="preserve">010116  </t>
  </si>
  <si>
    <t>130107</t>
  </si>
  <si>
    <t>0810</t>
  </si>
  <si>
    <t xml:space="preserve">  КФК перехідна</t>
  </si>
  <si>
    <t>КФК нова</t>
  </si>
  <si>
    <t>091205</t>
  </si>
  <si>
    <t>Забезпечення  соціальними послугами громадянам похилого віку, інвалідам, дітям-інвалідам, хворим, які не здатні до самообслуговування і потребують сторонньої допомоги (міська програм "Турбота" на 2013-2017 роки</t>
  </si>
  <si>
    <t>Землеустрій (міська програма "Розвиток земельних відносин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</si>
  <si>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"Профілактика злочинності та вдосконалення системи захисту конституційних прав і свобод громадян")</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</si>
  <si>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</si>
  <si>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Видатки на запобігання та ліквідацію надзвичайних ситуацій та наслідків стихійного лиха (міська Цільова  програма  захисту  населення і територій від надзвичайних ситуацій техногенного та природного характеру на 2014-2017 роки )</t>
  </si>
  <si>
    <t xml:space="preserve">Інші освітні програми (Міська програма розвитку освіти в м.Южноукраїнську на 2011-2015 роки </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</si>
  <si>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 </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</si>
  <si>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 )</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</si>
  <si>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</si>
  <si>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t>
  </si>
  <si>
    <t xml:space="preserve">Дитячі будинки (в т. ч. сімейного типу, прийомні сім'ї) </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</si>
  <si>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</si>
  <si>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Соціальні програми і заходи державних органів у справах молоді (міська комплексна програма "Молодь Южноукраїнська на 2009-2011 роки")</t>
  </si>
  <si>
    <t>Додаток №1</t>
  </si>
  <si>
    <t xml:space="preserve">Окремі заходи по реалізації державних (регіональних) програм, не віднесені  до заходів розвитку   </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</si>
  <si>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t>
  </si>
  <si>
    <t>090700</t>
  </si>
  <si>
    <t>ВСЬОГО</t>
  </si>
  <si>
    <t>1040</t>
  </si>
  <si>
    <t>070101</t>
  </si>
  <si>
    <t>070201</t>
  </si>
  <si>
    <t>070401</t>
  </si>
  <si>
    <t>070802</t>
  </si>
  <si>
    <t>070804</t>
  </si>
  <si>
    <t>070805</t>
  </si>
  <si>
    <t>070806</t>
  </si>
  <si>
    <t>110201</t>
  </si>
  <si>
    <t>110202</t>
  </si>
  <si>
    <t>110205</t>
  </si>
  <si>
    <t>Назва установ та заходів</t>
  </si>
  <si>
    <t>0910</t>
  </si>
  <si>
    <t>0921</t>
  </si>
  <si>
    <t>0960</t>
  </si>
  <si>
    <t>0990</t>
  </si>
  <si>
    <t>0825</t>
  </si>
  <si>
    <t>0826</t>
  </si>
  <si>
    <t>110502</t>
  </si>
  <si>
    <t>0829</t>
  </si>
  <si>
    <t>0610</t>
  </si>
  <si>
    <t>130000</t>
  </si>
  <si>
    <t>1061</t>
  </si>
  <si>
    <t>091207</t>
  </si>
  <si>
    <t>1070</t>
  </si>
  <si>
    <t>Централізована бухгалтерія</t>
  </si>
  <si>
    <t>0620</t>
  </si>
  <si>
    <t>100102</t>
  </si>
  <si>
    <t>250404</t>
  </si>
  <si>
    <t>090201</t>
  </si>
  <si>
    <t>090204</t>
  </si>
  <si>
    <t>090207</t>
  </si>
  <si>
    <t>090405</t>
  </si>
  <si>
    <t>090306</t>
  </si>
  <si>
    <t>0456</t>
  </si>
  <si>
    <t>1030</t>
  </si>
  <si>
    <t>170703</t>
  </si>
  <si>
    <t>090202</t>
  </si>
  <si>
    <t>090203</t>
  </si>
  <si>
    <t>090209</t>
  </si>
  <si>
    <t>090302</t>
  </si>
  <si>
    <t>090206</t>
  </si>
  <si>
    <t>170102</t>
  </si>
  <si>
    <t>Інші видатки на соціальний захист населення ( за рахунок субвенції з обласного бюджету)</t>
  </si>
  <si>
    <t>Соціальні програми і заходи державних органів у справах молоді (міська комплексна програма  "Молоде покоління  м.Южноукраїнська" на 2012-2015 роки)</t>
  </si>
  <si>
    <t xml:space="preserve">Субвенція з місцевого бюджету державному бюджету на виконання програм соціально-економічного та культурного розвитку регіонів (Цільова соціальна програма розвитку цивільного захисту  м.Южноукраїнська на 2009-2013 роки в частині придбання аварійно - рятувального обладнання (бензорізак)  для 25-ї Державної пожежно-рятувальної частини Головного управління Державної Служби надзвичайних ситуацій   </t>
  </si>
  <si>
    <t>Інші видатки  на соціальний захист ветеранів війни та праці   (субвенція з обласного бюджету)</t>
  </si>
  <si>
    <t>Дошкільні заклади освіти  (субвенція з обласного бюджету)</t>
  </si>
  <si>
    <t>210105</t>
  </si>
  <si>
    <t>091103</t>
  </si>
  <si>
    <t>091209</t>
  </si>
  <si>
    <t>061007</t>
  </si>
  <si>
    <t>0380</t>
  </si>
  <si>
    <t>Фізична культура і спорт</t>
  </si>
  <si>
    <t>Утримання та навчально - тренувальна робота дитячо-юнацької спортивної школи</t>
  </si>
  <si>
    <t>Позашкільні заклади освіти, заходи із позашкільної роботи з дітьми</t>
  </si>
  <si>
    <t>Методична робота, інші заходи у сфері народної освіти</t>
  </si>
  <si>
    <t>Інші заклади освіти (міжшкільний навчально-виробничий комбінат)</t>
  </si>
  <si>
    <t>Школа естетичного виховання дітей</t>
  </si>
  <si>
    <t>Інші культурно-освітні заклади та заходи (централізована бухгалтерія)</t>
  </si>
  <si>
    <t>Група централізованого господарського обслуговування</t>
  </si>
  <si>
    <t>Інші заклади освіти (міжшкільний навчально-виробничий     комбінат)</t>
  </si>
  <si>
    <t>Територіальні центри і відділення соціальної допомоги на дому (утримання соціально-оздоровчого центру "Турбота")</t>
  </si>
  <si>
    <t>Органи місцевого самоврядування</t>
  </si>
  <si>
    <t>Капітальний ремонт інших об"єктів</t>
  </si>
  <si>
    <t>Утримання управління житлово - комунального господарства та будівництва</t>
  </si>
  <si>
    <t>Утримання управління освіти</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</si>
  <si>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розробки проектно-кошторисної документації з урахуванням експертизи на реконструкцію майданчика біля житолового будинку по пр. Леніна, 11 з улаштуванням міського фонтану )</t>
  </si>
  <si>
    <t>Утримання управління з питань надзвичайних ситуацій, мобілізаційної роботи та взаємодії з правоохоронними органами</t>
  </si>
  <si>
    <t>091101</t>
  </si>
  <si>
    <t>Нерозподілені видатки</t>
  </si>
  <si>
    <t>170302</t>
  </si>
  <si>
    <t>100203</t>
  </si>
  <si>
    <t>090205</t>
  </si>
  <si>
    <t xml:space="preserve">Інші пільги ветеранам війни та праці, реабілітованим громадянам, які стали інвалідами внаслідок репресій або є пенсіонерами (субвенція) </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</si>
  <si>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 в частині диспетчеризації системи тепло-, водоспоживання житлового будинку за адресою вул. Дружби Народів, 22, з влаштуванням центральної диспетчерської в ТРП-1,в т.ч. розробка проектно-кошторисної документації, одержувач -КП ТВКГ )</t>
  </si>
  <si>
    <t>єдин</t>
  </si>
  <si>
    <t>090417</t>
  </si>
</sst>
</file>

<file path=xl/styles.xml><?xml version="1.0" encoding="utf-8"?>
<styleSheet xmlns="http://schemas.openxmlformats.org/spreadsheetml/2006/main">
  <numFmts count="3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р_._-;\-* #,##0.000_р_._-;_-* &quot;-&quot;??_р_._-;_-@_-"/>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00000"/>
    <numFmt numFmtId="182" formatCode="0.000000"/>
    <numFmt numFmtId="183" formatCode="#,##0.000\ &quot;грн.&quot;"/>
    <numFmt numFmtId="184" formatCode="#,##0.00000"/>
    <numFmt numFmtId="185" formatCode="#,##0.0000"/>
    <numFmt numFmtId="186" formatCode="0.0000000"/>
  </numFmts>
  <fonts count="42">
    <font>
      <sz val="10"/>
      <name val="Arial Cyr"/>
      <family val="0"/>
    </font>
    <font>
      <sz val="12"/>
      <name val="Times New Roman"/>
      <family val="1"/>
    </font>
    <font>
      <sz val="14"/>
      <name val="Times New Roman"/>
      <family val="1"/>
    </font>
    <font>
      <b/>
      <sz val="12"/>
      <name val="Times New Roman"/>
      <family val="1"/>
    </font>
    <font>
      <b/>
      <sz val="14"/>
      <name val="Times New Roman"/>
      <family val="1"/>
    </font>
    <font>
      <sz val="16"/>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6"/>
      <name val="Arial Cyr"/>
      <family val="0"/>
    </font>
    <font>
      <sz val="18"/>
      <name val="Times New Roman"/>
      <family val="1"/>
    </font>
    <font>
      <b/>
      <sz val="18"/>
      <name val="Times New Roman"/>
      <family val="1"/>
    </font>
    <font>
      <b/>
      <sz val="13"/>
      <name val="Times New Roman"/>
      <family val="1"/>
    </font>
    <font>
      <sz val="8"/>
      <name val="Arial Cyr"/>
      <family val="0"/>
    </font>
    <font>
      <sz val="20"/>
      <name val="Times New Roman"/>
      <family val="1"/>
    </font>
    <font>
      <b/>
      <sz val="20"/>
      <name val="Times New Roman"/>
      <family val="1"/>
    </font>
    <font>
      <i/>
      <sz val="18"/>
      <name val="Times New Roman"/>
      <family val="1"/>
    </font>
    <font>
      <i/>
      <sz val="20"/>
      <name val="Times New Roman"/>
      <family val="1"/>
    </font>
    <font>
      <sz val="14"/>
      <color indexed="10"/>
      <name val="Times New Roman"/>
      <family val="1"/>
    </font>
    <font>
      <i/>
      <sz val="16"/>
      <name val="Times New Roman"/>
      <family val="1"/>
    </font>
    <font>
      <b/>
      <sz val="16"/>
      <name val="Times New Roman"/>
      <family val="1"/>
    </font>
    <font>
      <sz val="16"/>
      <name val="Arial Cyr"/>
      <family val="0"/>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4"/>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7"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4" borderId="0" applyNumberFormat="0" applyBorder="0" applyAlignment="0" applyProtection="0"/>
  </cellStyleXfs>
  <cellXfs count="416">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24" borderId="0" xfId="0" applyFont="1" applyFill="1" applyAlignment="1">
      <alignment/>
    </xf>
    <xf numFmtId="49" fontId="1" fillId="0" borderId="0" xfId="0" applyNumberFormat="1" applyFont="1" applyFill="1" applyAlignment="1">
      <alignment/>
    </xf>
    <xf numFmtId="0" fontId="1" fillId="0" borderId="0" xfId="0" applyFont="1" applyFill="1" applyAlignment="1">
      <alignment/>
    </xf>
    <xf numFmtId="0" fontId="1" fillId="0" borderId="0" xfId="0"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right" vertical="center"/>
    </xf>
    <xf numFmtId="0" fontId="1" fillId="0" borderId="0" xfId="0" applyFont="1" applyFill="1" applyBorder="1" applyAlignment="1">
      <alignment horizontal="center"/>
    </xf>
    <xf numFmtId="1" fontId="1" fillId="0" borderId="0" xfId="0" applyNumberFormat="1" applyFont="1" applyAlignment="1">
      <alignment/>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left"/>
    </xf>
    <xf numFmtId="173" fontId="2" fillId="0" borderId="10" xfId="0" applyNumberFormat="1" applyFont="1" applyFill="1" applyBorder="1" applyAlignment="1">
      <alignment horizontal="right" vertical="center" wrapText="1"/>
    </xf>
    <xf numFmtId="0" fontId="1" fillId="0" borderId="0" xfId="0" applyFont="1" applyAlignment="1">
      <alignment horizontal="right" wrapText="1"/>
    </xf>
    <xf numFmtId="0" fontId="4" fillId="0" borderId="0" xfId="0" applyFont="1" applyFill="1" applyAlignment="1">
      <alignment/>
    </xf>
    <xf numFmtId="2" fontId="3" fillId="8" borderId="0" xfId="0" applyNumberFormat="1" applyFont="1" applyFill="1" applyBorder="1" applyAlignment="1">
      <alignment vertical="center" wrapText="1"/>
    </xf>
    <xf numFmtId="1" fontId="3" fillId="8" borderId="0" xfId="0" applyNumberFormat="1" applyFont="1" applyFill="1" applyBorder="1" applyAlignment="1">
      <alignment vertical="center" wrapText="1"/>
    </xf>
    <xf numFmtId="49" fontId="4" fillId="0" borderId="0" xfId="0" applyNumberFormat="1" applyFont="1" applyAlignment="1">
      <alignment/>
    </xf>
    <xf numFmtId="173" fontId="1" fillId="0" borderId="0" xfId="0" applyNumberFormat="1" applyFont="1" applyAlignment="1">
      <alignment/>
    </xf>
    <xf numFmtId="0" fontId="3" fillId="0" borderId="11" xfId="0" applyFont="1" applyFill="1" applyBorder="1" applyAlignment="1">
      <alignment wrapText="1"/>
    </xf>
    <xf numFmtId="0" fontId="1" fillId="0" borderId="11" xfId="0" applyFont="1" applyFill="1" applyBorder="1" applyAlignment="1">
      <alignment wrapText="1"/>
    </xf>
    <xf numFmtId="49" fontId="3" fillId="0" borderId="0" xfId="0" applyNumberFormat="1" applyFont="1" applyAlignment="1">
      <alignment horizontal="left" vertical="center"/>
    </xf>
    <xf numFmtId="1" fontId="4" fillId="20" borderId="0" xfId="0" applyNumberFormat="1" applyFont="1" applyFill="1" applyAlignment="1">
      <alignment/>
    </xf>
    <xf numFmtId="0" fontId="4" fillId="0" borderId="0" xfId="0" applyFont="1" applyAlignment="1">
      <alignment/>
    </xf>
    <xf numFmtId="0" fontId="2" fillId="0" borderId="0" xfId="0" applyFont="1" applyAlignment="1">
      <alignment/>
    </xf>
    <xf numFmtId="0" fontId="4" fillId="0" borderId="0" xfId="0" applyFont="1" applyAlignment="1">
      <alignment vertical="center"/>
    </xf>
    <xf numFmtId="1" fontId="2" fillId="0" borderId="0" xfId="0" applyNumberFormat="1" applyFont="1" applyAlignment="1">
      <alignment/>
    </xf>
    <xf numFmtId="0" fontId="2" fillId="25" borderId="10" xfId="0" applyFont="1" applyFill="1" applyBorder="1" applyAlignment="1">
      <alignment wrapText="1"/>
    </xf>
    <xf numFmtId="0" fontId="2" fillId="25" borderId="10" xfId="0" applyFont="1" applyFill="1" applyBorder="1" applyAlignment="1">
      <alignment horizontal="left" wrapText="1"/>
    </xf>
    <xf numFmtId="173" fontId="2" fillId="0" borderId="0" xfId="0" applyNumberFormat="1" applyFont="1" applyAlignment="1">
      <alignment/>
    </xf>
    <xf numFmtId="49" fontId="2" fillId="0" borderId="10" xfId="0" applyNumberFormat="1" applyFont="1" applyFill="1" applyBorder="1" applyAlignment="1">
      <alignment horizontal="center" wrapText="1"/>
    </xf>
    <xf numFmtId="0" fontId="4" fillId="20" borderId="0" xfId="0" applyFont="1" applyFill="1" applyAlignment="1">
      <alignment/>
    </xf>
    <xf numFmtId="173" fontId="4" fillId="20" borderId="0" xfId="0" applyNumberFormat="1" applyFont="1" applyFill="1" applyAlignment="1">
      <alignment vertical="center"/>
    </xf>
    <xf numFmtId="49" fontId="2" fillId="0" borderId="0" xfId="0" applyNumberFormat="1" applyFont="1" applyAlignment="1">
      <alignment/>
    </xf>
    <xf numFmtId="0" fontId="2" fillId="0" borderId="0" xfId="0" applyFont="1" applyAlignment="1">
      <alignment wrapText="1"/>
    </xf>
    <xf numFmtId="1" fontId="2" fillId="0" borderId="0" xfId="0" applyNumberFormat="1" applyFont="1" applyFill="1" applyAlignment="1">
      <alignment/>
    </xf>
    <xf numFmtId="0" fontId="2" fillId="0" borderId="0" xfId="0" applyFont="1" applyFill="1" applyAlignment="1">
      <alignment/>
    </xf>
    <xf numFmtId="2" fontId="3" fillId="0" borderId="0" xfId="0" applyNumberFormat="1" applyFont="1" applyAlignment="1">
      <alignment horizontal="center" vertical="center"/>
    </xf>
    <xf numFmtId="0" fontId="5" fillId="0" borderId="0" xfId="0" applyFont="1" applyAlignment="1">
      <alignment wrapText="1"/>
    </xf>
    <xf numFmtId="173" fontId="4" fillId="0" borderId="0" xfId="0" applyNumberFormat="1" applyFont="1" applyAlignment="1">
      <alignment vertical="center"/>
    </xf>
    <xf numFmtId="173" fontId="1" fillId="0" borderId="0" xfId="0" applyNumberFormat="1" applyFont="1" applyAlignment="1">
      <alignment wrapText="1"/>
    </xf>
    <xf numFmtId="173" fontId="4" fillId="20" borderId="0" xfId="0" applyNumberFormat="1" applyFont="1" applyFill="1" applyAlignment="1">
      <alignment/>
    </xf>
    <xf numFmtId="1" fontId="2" fillId="25" borderId="10" xfId="0" applyNumberFormat="1" applyFont="1" applyFill="1" applyBorder="1" applyAlignment="1">
      <alignment horizontal="left" wrapText="1"/>
    </xf>
    <xf numFmtId="49" fontId="5" fillId="0" borderId="0" xfId="0" applyNumberFormat="1" applyFont="1" applyAlignment="1">
      <alignment/>
    </xf>
    <xf numFmtId="49" fontId="2" fillId="25" borderId="10" xfId="0" applyNumberFormat="1" applyFont="1" applyFill="1" applyBorder="1" applyAlignment="1">
      <alignment horizontal="center" wrapText="1"/>
    </xf>
    <xf numFmtId="173" fontId="2" fillId="24" borderId="10" xfId="0" applyNumberFormat="1" applyFont="1" applyFill="1" applyBorder="1" applyAlignment="1">
      <alignment horizontal="right" vertical="center" wrapText="1"/>
    </xf>
    <xf numFmtId="1" fontId="2" fillId="0" borderId="10" xfId="0" applyNumberFormat="1" applyFont="1" applyFill="1" applyBorder="1" applyAlignment="1">
      <alignment wrapText="1"/>
    </xf>
    <xf numFmtId="173" fontId="2" fillId="24" borderId="12" xfId="0" applyNumberFormat="1"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vertical="center" wrapText="1"/>
    </xf>
    <xf numFmtId="173" fontId="2" fillId="0" borderId="10" xfId="0" applyNumberFormat="1" applyFont="1" applyBorder="1" applyAlignment="1">
      <alignment horizontal="right" vertical="center"/>
    </xf>
    <xf numFmtId="173" fontId="2" fillId="25" borderId="10" xfId="0" applyNumberFormat="1" applyFont="1" applyFill="1" applyBorder="1" applyAlignment="1">
      <alignment horizontal="right" vertical="center" wrapText="1"/>
    </xf>
    <xf numFmtId="181" fontId="2" fillId="0" borderId="10" xfId="0" applyNumberFormat="1" applyFont="1" applyFill="1" applyBorder="1" applyAlignment="1">
      <alignment horizontal="right" vertical="center" wrapText="1"/>
    </xf>
    <xf numFmtId="181" fontId="2" fillId="24" borderId="10" xfId="0" applyNumberFormat="1" applyFont="1" applyFill="1" applyBorder="1" applyAlignment="1">
      <alignment horizontal="right" vertical="center" wrapText="1"/>
    </xf>
    <xf numFmtId="181" fontId="2" fillId="24" borderId="12" xfId="0" applyNumberFormat="1" applyFont="1" applyFill="1" applyBorder="1" applyAlignment="1">
      <alignment horizontal="right" vertical="center" wrapText="1"/>
    </xf>
    <xf numFmtId="173" fontId="4" fillId="0" borderId="0" xfId="0" applyNumberFormat="1" applyFont="1" applyAlignment="1">
      <alignment/>
    </xf>
    <xf numFmtId="173" fontId="3" fillId="0" borderId="0" xfId="0" applyNumberFormat="1" applyFont="1" applyAlignment="1">
      <alignment horizontal="right" wrapText="1"/>
    </xf>
    <xf numFmtId="173" fontId="4" fillId="0" borderId="0" xfId="0" applyNumberFormat="1" applyFont="1" applyAlignment="1">
      <alignment/>
    </xf>
    <xf numFmtId="49" fontId="8" fillId="0" borderId="0" xfId="0" applyNumberFormat="1" applyFont="1" applyAlignment="1">
      <alignment/>
    </xf>
    <xf numFmtId="0" fontId="8" fillId="0" borderId="0" xfId="0" applyFont="1" applyAlignment="1">
      <alignment wrapText="1"/>
    </xf>
    <xf numFmtId="0" fontId="8" fillId="24" borderId="0" xfId="0" applyFont="1" applyFill="1" applyAlignment="1">
      <alignment/>
    </xf>
    <xf numFmtId="0" fontId="8" fillId="0" borderId="0" xfId="0" applyFont="1" applyAlignment="1">
      <alignment/>
    </xf>
    <xf numFmtId="0" fontId="8" fillId="0" borderId="0" xfId="0" applyFont="1" applyFill="1" applyAlignment="1">
      <alignment/>
    </xf>
    <xf numFmtId="49" fontId="8" fillId="0" borderId="0" xfId="0" applyNumberFormat="1" applyFont="1" applyFill="1" applyAlignment="1">
      <alignment/>
    </xf>
    <xf numFmtId="49" fontId="8" fillId="0" borderId="0" xfId="0" applyNumberFormat="1" applyFont="1" applyFill="1" applyAlignment="1">
      <alignment horizontal="right"/>
    </xf>
    <xf numFmtId="0" fontId="8" fillId="0" borderId="0" xfId="0" applyFont="1" applyFill="1" applyAlignment="1">
      <alignment horizontal="right" wrapText="1"/>
    </xf>
    <xf numFmtId="0" fontId="8" fillId="0" borderId="0" xfId="0" applyFont="1" applyFill="1" applyAlignment="1">
      <alignment/>
    </xf>
    <xf numFmtId="0" fontId="8"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center"/>
    </xf>
    <xf numFmtId="0" fontId="10" fillId="25" borderId="0" xfId="0" applyFont="1" applyFill="1" applyAlignment="1">
      <alignment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0" borderId="0" xfId="0" applyFont="1" applyAlignment="1">
      <alignment/>
    </xf>
    <xf numFmtId="173" fontId="12" fillId="0" borderId="0" xfId="0" applyNumberFormat="1" applyFont="1" applyAlignment="1">
      <alignment vertical="center"/>
    </xf>
    <xf numFmtId="0" fontId="12" fillId="0" borderId="0" xfId="0" applyFont="1" applyAlignment="1">
      <alignment vertical="center"/>
    </xf>
    <xf numFmtId="49" fontId="3" fillId="0" borderId="0" xfId="0" applyNumberFormat="1" applyFont="1" applyFill="1" applyBorder="1" applyAlignment="1">
      <alignment horizontal="left" vertical="center" wrapText="1"/>
    </xf>
    <xf numFmtId="173" fontId="2" fillId="3" borderId="12" xfId="0" applyNumberFormat="1" applyFont="1" applyFill="1" applyBorder="1" applyAlignment="1">
      <alignment horizontal="right" vertical="center" wrapText="1"/>
    </xf>
    <xf numFmtId="49" fontId="2" fillId="7" borderId="10" xfId="0" applyNumberFormat="1" applyFont="1" applyFill="1" applyBorder="1" applyAlignment="1">
      <alignment horizontal="center" wrapText="1"/>
    </xf>
    <xf numFmtId="1" fontId="2" fillId="7" borderId="10" xfId="0" applyNumberFormat="1" applyFont="1" applyFill="1" applyBorder="1" applyAlignment="1">
      <alignment wrapText="1"/>
    </xf>
    <xf numFmtId="173" fontId="2" fillId="7" borderId="10" xfId="0" applyNumberFormat="1" applyFont="1" applyFill="1" applyBorder="1" applyAlignment="1">
      <alignment horizontal="right" vertical="center" wrapText="1"/>
    </xf>
    <xf numFmtId="173" fontId="2" fillId="7" borderId="12" xfId="0" applyNumberFormat="1" applyFont="1" applyFill="1" applyBorder="1" applyAlignment="1">
      <alignment horizontal="right" vertical="center" wrapText="1"/>
    </xf>
    <xf numFmtId="1" fontId="2" fillId="7" borderId="0" xfId="0" applyNumberFormat="1" applyFont="1" applyFill="1" applyAlignment="1">
      <alignment/>
    </xf>
    <xf numFmtId="0" fontId="2" fillId="7" borderId="0" xfId="0" applyFont="1" applyFill="1" applyAlignment="1">
      <alignment/>
    </xf>
    <xf numFmtId="173" fontId="4" fillId="3" borderId="10" xfId="0" applyNumberFormat="1" applyFont="1" applyFill="1" applyBorder="1" applyAlignment="1">
      <alignment horizontal="right" vertical="center" wrapText="1"/>
    </xf>
    <xf numFmtId="1" fontId="4" fillId="3" borderId="10" xfId="0" applyNumberFormat="1" applyFont="1" applyFill="1" applyBorder="1" applyAlignment="1">
      <alignment vertical="center" wrapText="1"/>
    </xf>
    <xf numFmtId="173" fontId="4" fillId="3" borderId="0" xfId="0" applyNumberFormat="1" applyFont="1" applyFill="1" applyAlignment="1">
      <alignment vertical="center"/>
    </xf>
    <xf numFmtId="0" fontId="4" fillId="3" borderId="0" xfId="0" applyFont="1" applyFill="1" applyAlignment="1">
      <alignment vertical="center"/>
    </xf>
    <xf numFmtId="173" fontId="4" fillId="3" borderId="0" xfId="0" applyNumberFormat="1" applyFont="1" applyFill="1" applyAlignment="1">
      <alignment/>
    </xf>
    <xf numFmtId="49" fontId="4" fillId="3" borderId="10" xfId="0" applyNumberFormat="1" applyFont="1" applyFill="1" applyBorder="1" applyAlignment="1">
      <alignment horizontal="center" wrapText="1"/>
    </xf>
    <xf numFmtId="0" fontId="4" fillId="3" borderId="10" xfId="0" applyFont="1" applyFill="1" applyBorder="1" applyAlignment="1">
      <alignment horizontal="left" vertical="center" wrapText="1"/>
    </xf>
    <xf numFmtId="0" fontId="4" fillId="3" borderId="0" xfId="0" applyFont="1" applyFill="1" applyAlignment="1">
      <alignment/>
    </xf>
    <xf numFmtId="1" fontId="4" fillId="0" borderId="0" xfId="0" applyNumberFormat="1" applyFont="1" applyAlignment="1">
      <alignment vertical="center"/>
    </xf>
    <xf numFmtId="1" fontId="4" fillId="3" borderId="0" xfId="0" applyNumberFormat="1" applyFont="1" applyFill="1" applyAlignment="1">
      <alignment vertical="center"/>
    </xf>
    <xf numFmtId="1" fontId="4" fillId="3" borderId="0" xfId="0" applyNumberFormat="1" applyFont="1" applyFill="1" applyAlignment="1">
      <alignment/>
    </xf>
    <xf numFmtId="173" fontId="4" fillId="3" borderId="10" xfId="0" applyNumberFormat="1" applyFont="1" applyFill="1" applyBorder="1" applyAlignment="1">
      <alignment horizontal="right" wrapText="1"/>
    </xf>
    <xf numFmtId="49" fontId="12" fillId="0" borderId="10" xfId="0" applyNumberFormat="1" applyFont="1" applyFill="1" applyBorder="1" applyAlignment="1">
      <alignment horizontal="center"/>
    </xf>
    <xf numFmtId="0" fontId="12" fillId="0" borderId="10" xfId="0" applyFont="1" applyFill="1" applyBorder="1" applyAlignment="1">
      <alignment horizontal="center" wrapText="1"/>
    </xf>
    <xf numFmtId="0" fontId="12" fillId="4" borderId="10" xfId="0" applyFont="1" applyFill="1" applyBorder="1" applyAlignment="1">
      <alignment horizontal="center"/>
    </xf>
    <xf numFmtId="0" fontId="12" fillId="4" borderId="0" xfId="0" applyFont="1" applyFill="1" applyAlignment="1">
      <alignment horizontal="center"/>
    </xf>
    <xf numFmtId="0" fontId="12" fillId="14" borderId="10" xfId="0" applyFont="1" applyFill="1" applyBorder="1" applyAlignment="1">
      <alignment horizontal="center"/>
    </xf>
    <xf numFmtId="0" fontId="12" fillId="14" borderId="10" xfId="0" applyFont="1" applyFill="1" applyBorder="1" applyAlignment="1">
      <alignment horizontal="center" wrapText="1"/>
    </xf>
    <xf numFmtId="0" fontId="12" fillId="0" borderId="0" xfId="0" applyFont="1" applyAlignment="1">
      <alignment/>
    </xf>
    <xf numFmtId="2" fontId="3" fillId="8" borderId="0" xfId="0" applyNumberFormat="1" applyFont="1" applyFill="1" applyBorder="1" applyAlignment="1">
      <alignment horizontal="right" vertical="center" wrapText="1"/>
    </xf>
    <xf numFmtId="0" fontId="1" fillId="0" borderId="0" xfId="0" applyFont="1" applyAlignment="1">
      <alignment horizontal="right"/>
    </xf>
    <xf numFmtId="2" fontId="1" fillId="8" borderId="0" xfId="0" applyNumberFormat="1" applyFont="1" applyFill="1" applyBorder="1" applyAlignment="1">
      <alignment horizontal="right" vertical="center" wrapText="1"/>
    </xf>
    <xf numFmtId="0" fontId="2" fillId="0" borderId="0" xfId="0" applyFont="1" applyAlignment="1">
      <alignment horizontal="right"/>
    </xf>
    <xf numFmtId="2" fontId="1" fillId="0" borderId="0" xfId="0" applyNumberFormat="1" applyFont="1" applyAlignment="1">
      <alignment horizontal="right" vertical="center"/>
    </xf>
    <xf numFmtId="181" fontId="12" fillId="0" borderId="0" xfId="0" applyNumberFormat="1" applyFont="1" applyAlignment="1">
      <alignment vertical="center"/>
    </xf>
    <xf numFmtId="0" fontId="2" fillId="0" borderId="13" xfId="0" applyFont="1" applyBorder="1" applyAlignment="1">
      <alignment wrapText="1"/>
    </xf>
    <xf numFmtId="49"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4" borderId="0" xfId="0" applyFont="1" applyFill="1" applyAlignment="1">
      <alignment horizontal="right" vertical="center"/>
    </xf>
    <xf numFmtId="181" fontId="2" fillId="0" borderId="0" xfId="0" applyNumberFormat="1" applyFont="1" applyAlignment="1">
      <alignment horizontal="right" vertical="center"/>
    </xf>
    <xf numFmtId="0" fontId="2" fillId="0" borderId="0" xfId="0" applyFont="1" applyAlignment="1">
      <alignment/>
    </xf>
    <xf numFmtId="0" fontId="2" fillId="0" borderId="0" xfId="0" applyFont="1" applyAlignment="1">
      <alignment vertical="center"/>
    </xf>
    <xf numFmtId="0" fontId="2" fillId="0"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1" fontId="2" fillId="0" borderId="10" xfId="60" applyNumberFormat="1" applyFont="1" applyFill="1" applyBorder="1" applyAlignment="1">
      <alignment horizontal="center" vertical="center"/>
    </xf>
    <xf numFmtId="181" fontId="2" fillId="0" borderId="10" xfId="0" applyNumberFormat="1" applyFont="1" applyFill="1" applyBorder="1" applyAlignment="1">
      <alignment horizontal="right" vertical="center"/>
    </xf>
    <xf numFmtId="1" fontId="2" fillId="0" borderId="10" xfId="0" applyNumberFormat="1" applyFont="1" applyFill="1" applyBorder="1" applyAlignment="1">
      <alignment horizontal="left" wrapText="1"/>
    </xf>
    <xf numFmtId="0" fontId="2" fillId="0" borderId="14" xfId="0" applyFont="1" applyFill="1" applyBorder="1" applyAlignment="1">
      <alignment horizontal="right" vertical="center" wrapText="1"/>
    </xf>
    <xf numFmtId="2" fontId="2" fillId="4" borderId="12" xfId="0" applyNumberFormat="1" applyFont="1" applyFill="1" applyBorder="1" applyAlignment="1">
      <alignment horizontal="right" vertical="center" wrapText="1"/>
    </xf>
    <xf numFmtId="181" fontId="2" fillId="0" borderId="12" xfId="0" applyNumberFormat="1"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right" vertical="center" wrapText="1"/>
    </xf>
    <xf numFmtId="1" fontId="2" fillId="0" borderId="10" xfId="0" applyNumberFormat="1" applyFont="1" applyFill="1" applyBorder="1" applyAlignment="1">
      <alignment horizontal="right" vertical="center" wrapText="1"/>
    </xf>
    <xf numFmtId="173" fontId="2" fillId="3" borderId="0" xfId="0" applyNumberFormat="1" applyFont="1" applyFill="1" applyAlignment="1">
      <alignment horizontal="center" vertical="center"/>
    </xf>
    <xf numFmtId="173" fontId="2" fillId="0" borderId="10" xfId="0" applyNumberFormat="1" applyFont="1" applyFill="1" applyBorder="1" applyAlignment="1">
      <alignment vertical="center" wrapText="1"/>
    </xf>
    <xf numFmtId="180" fontId="2" fillId="0" borderId="10" xfId="0" applyNumberFormat="1" applyFont="1" applyFill="1" applyBorder="1" applyAlignment="1">
      <alignment vertical="center" wrapText="1"/>
    </xf>
    <xf numFmtId="180" fontId="2" fillId="4" borderId="12" xfId="0" applyNumberFormat="1" applyFont="1" applyFill="1" applyBorder="1" applyAlignment="1">
      <alignment vertical="center" wrapText="1"/>
    </xf>
    <xf numFmtId="181" fontId="2" fillId="0" borderId="12" xfId="0" applyNumberFormat="1" applyFont="1" applyFill="1" applyBorder="1" applyAlignment="1">
      <alignment vertical="center" wrapText="1"/>
    </xf>
    <xf numFmtId="1" fontId="2" fillId="0" borderId="0" xfId="0" applyNumberFormat="1" applyFont="1" applyAlignment="1">
      <alignment horizontal="center" vertical="center"/>
    </xf>
    <xf numFmtId="1"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wrapText="1"/>
    </xf>
    <xf numFmtId="1" fontId="2" fillId="0" borderId="0" xfId="0" applyNumberFormat="1" applyFont="1" applyAlignment="1">
      <alignment vertical="center"/>
    </xf>
    <xf numFmtId="184" fontId="2" fillId="0" borderId="10" xfId="0" applyNumberFormat="1" applyFont="1" applyFill="1" applyBorder="1" applyAlignment="1">
      <alignment vertical="center" wrapText="1"/>
    </xf>
    <xf numFmtId="180" fontId="2" fillId="25" borderId="10" xfId="0" applyNumberFormat="1" applyFont="1" applyFill="1" applyBorder="1" applyAlignment="1">
      <alignment vertical="center" wrapText="1"/>
    </xf>
    <xf numFmtId="1" fontId="2" fillId="0" borderId="0" xfId="0" applyNumberFormat="1" applyFont="1" applyAlignment="1">
      <alignment/>
    </xf>
    <xf numFmtId="173" fontId="2" fillId="0" borderId="0" xfId="0" applyNumberFormat="1" applyFont="1" applyAlignment="1">
      <alignment/>
    </xf>
    <xf numFmtId="180" fontId="2" fillId="0" borderId="0" xfId="0" applyNumberFormat="1" applyFont="1" applyAlignment="1">
      <alignment horizontal="center"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2" fontId="2" fillId="8" borderId="0" xfId="0" applyNumberFormat="1" applyFont="1" applyFill="1" applyBorder="1" applyAlignment="1">
      <alignment vertical="center" wrapText="1"/>
    </xf>
    <xf numFmtId="1" fontId="2" fillId="8" borderId="0" xfId="0" applyNumberFormat="1" applyFont="1" applyFill="1" applyBorder="1" applyAlignment="1">
      <alignment vertical="center" wrapText="1"/>
    </xf>
    <xf numFmtId="172" fontId="2" fillId="8" borderId="0" xfId="0" applyNumberFormat="1" applyFont="1" applyFill="1" applyBorder="1" applyAlignment="1">
      <alignment vertical="center" wrapText="1"/>
    </xf>
    <xf numFmtId="181" fontId="2" fillId="8" borderId="0" xfId="0" applyNumberFormat="1" applyFont="1" applyFill="1" applyBorder="1" applyAlignment="1">
      <alignment vertical="center" wrapText="1"/>
    </xf>
    <xf numFmtId="2" fontId="2" fillId="0" borderId="0" xfId="0" applyNumberFormat="1" applyFont="1" applyAlignment="1">
      <alignment horizontal="center" vertical="center"/>
    </xf>
    <xf numFmtId="49" fontId="2" fillId="0" borderId="0" xfId="0" applyNumberFormat="1" applyFont="1" applyAlignment="1">
      <alignment vertical="center"/>
    </xf>
    <xf numFmtId="181" fontId="2" fillId="0" borderId="0" xfId="0" applyNumberFormat="1" applyFont="1" applyAlignment="1">
      <alignment vertical="center"/>
    </xf>
    <xf numFmtId="49" fontId="2" fillId="0" borderId="0" xfId="0" applyNumberFormat="1" applyFont="1" applyAlignment="1">
      <alignment horizontal="left" vertical="center"/>
    </xf>
    <xf numFmtId="181" fontId="2" fillId="0" borderId="0" xfId="0" applyNumberFormat="1" applyFont="1" applyAlignment="1">
      <alignment horizontal="center" vertical="center"/>
    </xf>
    <xf numFmtId="173" fontId="2" fillId="4" borderId="0" xfId="0" applyNumberFormat="1" applyFont="1" applyFill="1" applyAlignment="1">
      <alignment horizontal="right" vertical="center"/>
    </xf>
    <xf numFmtId="2" fontId="2" fillId="4" borderId="0" xfId="0" applyNumberFormat="1" applyFont="1" applyFill="1" applyAlignment="1">
      <alignment horizontal="right" vertical="center"/>
    </xf>
    <xf numFmtId="181" fontId="5" fillId="0" borderId="0" xfId="0" applyNumberFormat="1" applyFont="1" applyAlignment="1">
      <alignment horizontal="right" vertical="center"/>
    </xf>
    <xf numFmtId="181" fontId="4" fillId="4" borderId="12" xfId="0" applyNumberFormat="1" applyFont="1" applyFill="1" applyBorder="1" applyAlignment="1">
      <alignment horizontal="right" vertical="center" wrapText="1"/>
    </xf>
    <xf numFmtId="184" fontId="2" fillId="4" borderId="12" xfId="0" applyNumberFormat="1" applyFont="1" applyFill="1" applyBorder="1" applyAlignment="1">
      <alignment vertical="center" wrapText="1"/>
    </xf>
    <xf numFmtId="173" fontId="2" fillId="0" borderId="12" xfId="0" applyNumberFormat="1" applyFont="1" applyFill="1" applyBorder="1" applyAlignment="1">
      <alignment vertical="center" wrapText="1"/>
    </xf>
    <xf numFmtId="181" fontId="4" fillId="3" borderId="12" xfId="0" applyNumberFormat="1" applyFont="1" applyFill="1" applyBorder="1" applyAlignment="1">
      <alignment horizontal="right" vertical="center" wrapText="1"/>
    </xf>
    <xf numFmtId="181" fontId="4" fillId="24" borderId="10" xfId="0" applyNumberFormat="1" applyFont="1" applyFill="1" applyBorder="1" applyAlignment="1">
      <alignment horizontal="right" vertical="center" wrapText="1"/>
    </xf>
    <xf numFmtId="181" fontId="4" fillId="3" borderId="10" xfId="0" applyNumberFormat="1" applyFont="1" applyFill="1" applyBorder="1" applyAlignment="1">
      <alignment horizontal="right" vertical="center" wrapText="1"/>
    </xf>
    <xf numFmtId="181" fontId="4" fillId="7" borderId="10" xfId="0" applyNumberFormat="1" applyFont="1" applyFill="1" applyBorder="1" applyAlignment="1">
      <alignment horizontal="right" vertical="center" wrapText="1"/>
    </xf>
    <xf numFmtId="0" fontId="8" fillId="0" borderId="0" xfId="0" applyFont="1" applyAlignment="1">
      <alignment horizontal="center"/>
    </xf>
    <xf numFmtId="0" fontId="8" fillId="0" borderId="0" xfId="0" applyFont="1" applyFill="1" applyAlignment="1">
      <alignment horizontal="center"/>
    </xf>
    <xf numFmtId="0" fontId="1" fillId="4"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73" fontId="4" fillId="3" borderId="0" xfId="0" applyNumberFormat="1" applyFont="1" applyFill="1" applyBorder="1" applyAlignment="1">
      <alignment horizontal="right" vertical="center" wrapText="1"/>
    </xf>
    <xf numFmtId="173" fontId="4" fillId="24" borderId="0" xfId="0" applyNumberFormat="1" applyFont="1" applyFill="1" applyBorder="1" applyAlignment="1">
      <alignment horizontal="right" vertical="center" wrapText="1"/>
    </xf>
    <xf numFmtId="173" fontId="4" fillId="4" borderId="0" xfId="0" applyNumberFormat="1" applyFont="1" applyFill="1" applyBorder="1" applyAlignment="1">
      <alignment horizontal="right" vertical="center" wrapText="1"/>
    </xf>
    <xf numFmtId="181" fontId="4" fillId="3" borderId="0" xfId="0" applyNumberFormat="1" applyFont="1" applyFill="1" applyBorder="1" applyAlignment="1">
      <alignment horizontal="right" vertical="center" wrapText="1"/>
    </xf>
    <xf numFmtId="181" fontId="4" fillId="7" borderId="0" xfId="0" applyNumberFormat="1" applyFont="1" applyFill="1" applyBorder="1" applyAlignment="1">
      <alignment horizontal="right" vertical="center" wrapText="1"/>
    </xf>
    <xf numFmtId="181" fontId="4" fillId="24" borderId="0" xfId="0" applyNumberFormat="1" applyFont="1" applyFill="1" applyBorder="1" applyAlignment="1">
      <alignment horizontal="right" vertical="center" wrapText="1"/>
    </xf>
    <xf numFmtId="173" fontId="4" fillId="7" borderId="0" xfId="0" applyNumberFormat="1" applyFont="1" applyFill="1" applyBorder="1" applyAlignment="1">
      <alignment horizontal="right" vertical="center" wrapText="1"/>
    </xf>
    <xf numFmtId="181" fontId="4" fillId="4" borderId="0" xfId="0" applyNumberFormat="1" applyFont="1" applyFill="1" applyBorder="1" applyAlignment="1">
      <alignment horizontal="right" vertical="center" wrapText="1"/>
    </xf>
    <xf numFmtId="181" fontId="11" fillId="24" borderId="0" xfId="0" applyNumberFormat="1" applyFont="1" applyFill="1" applyBorder="1" applyAlignment="1">
      <alignment horizontal="right" vertical="center" wrapText="1"/>
    </xf>
    <xf numFmtId="0" fontId="2" fillId="0" borderId="10" xfId="0" applyFont="1" applyFill="1" applyBorder="1" applyAlignment="1">
      <alignment wrapText="1"/>
    </xf>
    <xf numFmtId="181" fontId="1" fillId="24" borderId="0" xfId="0" applyNumberFormat="1" applyFont="1" applyFill="1" applyBorder="1" applyAlignment="1">
      <alignment horizontal="right" vertical="center" wrapText="1"/>
    </xf>
    <xf numFmtId="181" fontId="1" fillId="0" borderId="0" xfId="0" applyNumberFormat="1" applyFont="1" applyAlignment="1">
      <alignment/>
    </xf>
    <xf numFmtId="0" fontId="5" fillId="0" borderId="0" xfId="0" applyFont="1" applyAlignment="1">
      <alignment wrapText="1"/>
    </xf>
    <xf numFmtId="1" fontId="3" fillId="8" borderId="0" xfId="0" applyNumberFormat="1" applyFont="1" applyFill="1" applyBorder="1" applyAlignment="1">
      <alignment horizontal="right" vertical="center" wrapText="1"/>
    </xf>
    <xf numFmtId="0" fontId="1" fillId="0" borderId="0" xfId="0" applyFont="1" applyFill="1" applyAlignment="1">
      <alignment horizontal="right"/>
    </xf>
    <xf numFmtId="0" fontId="1" fillId="24" borderId="0" xfId="0" applyFont="1" applyFill="1" applyAlignment="1">
      <alignment horizontal="right"/>
    </xf>
    <xf numFmtId="0" fontId="2" fillId="25" borderId="13" xfId="0" applyFont="1" applyFill="1" applyBorder="1" applyAlignment="1">
      <alignment wrapText="1"/>
    </xf>
    <xf numFmtId="0" fontId="8" fillId="0" borderId="0" xfId="0" applyFont="1" applyAlignment="1">
      <alignment horizontal="left"/>
    </xf>
    <xf numFmtId="173" fontId="2" fillId="0" borderId="0" xfId="0" applyNumberFormat="1" applyFont="1" applyAlignment="1">
      <alignment vertical="center"/>
    </xf>
    <xf numFmtId="0" fontId="2" fillId="0" borderId="13" xfId="0" applyFont="1" applyFill="1" applyBorder="1" applyAlignment="1">
      <alignment wrapText="1"/>
    </xf>
    <xf numFmtId="181" fontId="2" fillId="4" borderId="12" xfId="0" applyNumberFormat="1" applyFont="1" applyFill="1" applyBorder="1" applyAlignment="1">
      <alignment vertical="center" wrapText="1"/>
    </xf>
    <xf numFmtId="181" fontId="4" fillId="0" borderId="0" xfId="0" applyNumberFormat="1" applyFont="1" applyFill="1" applyAlignment="1">
      <alignment/>
    </xf>
    <xf numFmtId="181" fontId="8" fillId="0" borderId="0" xfId="0" applyNumberFormat="1" applyFont="1" applyAlignment="1">
      <alignment/>
    </xf>
    <xf numFmtId="181" fontId="10" fillId="25" borderId="0" xfId="0" applyNumberFormat="1" applyFont="1" applyFill="1" applyAlignment="1">
      <alignment wrapText="1"/>
    </xf>
    <xf numFmtId="181" fontId="4" fillId="7" borderId="12" xfId="0" applyNumberFormat="1" applyFont="1" applyFill="1" applyBorder="1" applyAlignment="1">
      <alignment horizontal="right" vertical="center" wrapText="1"/>
    </xf>
    <xf numFmtId="1" fontId="2" fillId="26" borderId="0" xfId="0" applyNumberFormat="1" applyFont="1" applyFill="1" applyAlignment="1">
      <alignment/>
    </xf>
    <xf numFmtId="0" fontId="2" fillId="26" borderId="0" xfId="0" applyFont="1" applyFill="1" applyAlignment="1">
      <alignment/>
    </xf>
    <xf numFmtId="0" fontId="2" fillId="0" borderId="10" xfId="0" applyFont="1" applyFill="1" applyBorder="1" applyAlignment="1">
      <alignment vertical="center" wrapText="1"/>
    </xf>
    <xf numFmtId="180" fontId="2" fillId="0" borderId="12" xfId="0" applyNumberFormat="1" applyFont="1" applyFill="1" applyBorder="1" applyAlignment="1">
      <alignment vertical="center" wrapText="1"/>
    </xf>
    <xf numFmtId="0" fontId="2" fillId="0" borderId="12" xfId="0" applyFont="1" applyFill="1" applyBorder="1" applyAlignment="1">
      <alignment horizontal="right" vertical="center" wrapText="1"/>
    </xf>
    <xf numFmtId="173" fontId="4" fillId="0" borderId="0" xfId="0" applyNumberFormat="1" applyFont="1" applyFill="1" applyBorder="1" applyAlignment="1">
      <alignment horizontal="right" vertical="center" wrapText="1"/>
    </xf>
    <xf numFmtId="2" fontId="5" fillId="0" borderId="10" xfId="0" applyNumberFormat="1" applyFont="1" applyBorder="1" applyAlignment="1">
      <alignment horizontal="center" wrapText="1"/>
    </xf>
    <xf numFmtId="1" fontId="2" fillId="0" borderId="12" xfId="0" applyNumberFormat="1" applyFont="1" applyFill="1" applyBorder="1" applyAlignment="1">
      <alignment horizontal="right" vertical="center" wrapText="1"/>
    </xf>
    <xf numFmtId="2" fontId="2" fillId="4" borderId="10" xfId="0" applyNumberFormat="1" applyFont="1" applyFill="1" applyBorder="1" applyAlignment="1">
      <alignment horizontal="right" vertical="center" wrapText="1"/>
    </xf>
    <xf numFmtId="181" fontId="15" fillId="0" borderId="0" xfId="0" applyNumberFormat="1" applyFont="1" applyAlignment="1">
      <alignment/>
    </xf>
    <xf numFmtId="181" fontId="16" fillId="0" borderId="0" xfId="0" applyNumberFormat="1" applyFont="1" applyAlignment="1">
      <alignment/>
    </xf>
    <xf numFmtId="181" fontId="17" fillId="26" borderId="0" xfId="0" applyNumberFormat="1" applyFont="1" applyFill="1" applyAlignment="1">
      <alignment/>
    </xf>
    <xf numFmtId="181" fontId="18" fillId="0" borderId="0" xfId="0" applyNumberFormat="1" applyFont="1" applyAlignment="1">
      <alignment/>
    </xf>
    <xf numFmtId="0" fontId="4" fillId="0" borderId="0" xfId="0" applyFont="1" applyAlignment="1">
      <alignment horizontal="center" vertical="center"/>
    </xf>
    <xf numFmtId="0" fontId="12" fillId="4" borderId="10" xfId="0" applyFont="1" applyFill="1" applyBorder="1" applyAlignment="1">
      <alignment horizontal="center" wrapText="1"/>
    </xf>
    <xf numFmtId="181" fontId="2" fillId="0" borderId="12" xfId="0" applyNumberFormat="1" applyFont="1" applyFill="1" applyBorder="1" applyAlignment="1">
      <alignment horizontal="center" vertical="center" wrapText="1"/>
    </xf>
    <xf numFmtId="1" fontId="2" fillId="24" borderId="10" xfId="0" applyNumberFormat="1" applyFont="1" applyFill="1" applyBorder="1" applyAlignment="1">
      <alignment wrapText="1"/>
    </xf>
    <xf numFmtId="181" fontId="2" fillId="0" borderId="10" xfId="0" applyNumberFormat="1" applyFont="1" applyBorder="1" applyAlignment="1">
      <alignment horizontal="right" vertical="center"/>
    </xf>
    <xf numFmtId="181" fontId="4" fillId="3" borderId="10" xfId="0" applyNumberFormat="1" applyFont="1" applyFill="1" applyBorder="1" applyAlignment="1">
      <alignment horizontal="right" wrapText="1"/>
    </xf>
    <xf numFmtId="181" fontId="2" fillId="7" borderId="10" xfId="0" applyNumberFormat="1" applyFont="1" applyFill="1" applyBorder="1" applyAlignment="1">
      <alignment horizontal="right" vertical="center" wrapText="1"/>
    </xf>
    <xf numFmtId="181" fontId="2" fillId="3" borderId="0" xfId="0" applyNumberFormat="1" applyFont="1" applyFill="1" applyAlignment="1">
      <alignment horizontal="center" vertical="center"/>
    </xf>
    <xf numFmtId="184" fontId="2" fillId="0" borderId="12" xfId="0" applyNumberFormat="1" applyFont="1" applyFill="1" applyBorder="1" applyAlignment="1">
      <alignment vertical="center" wrapText="1"/>
    </xf>
    <xf numFmtId="181" fontId="2" fillId="0" borderId="10" xfId="0" applyNumberFormat="1" applyFont="1" applyFill="1" applyBorder="1" applyAlignment="1">
      <alignment vertical="center" wrapText="1"/>
    </xf>
    <xf numFmtId="184" fontId="2" fillId="4" borderId="0" xfId="0" applyNumberFormat="1" applyFont="1" applyFill="1" applyAlignment="1">
      <alignment horizontal="right" vertical="center"/>
    </xf>
    <xf numFmtId="181" fontId="2" fillId="4" borderId="12" xfId="0" applyNumberFormat="1" applyFont="1" applyFill="1" applyBorder="1" applyAlignment="1">
      <alignment horizontal="right" vertical="center" wrapText="1"/>
    </xf>
    <xf numFmtId="184" fontId="2" fillId="25" borderId="10" xfId="0" applyNumberFormat="1" applyFont="1" applyFill="1" applyBorder="1" applyAlignment="1">
      <alignment vertical="center" wrapText="1"/>
    </xf>
    <xf numFmtId="181" fontId="2" fillId="4" borderId="0" xfId="0" applyNumberFormat="1" applyFont="1" applyFill="1" applyAlignment="1">
      <alignment horizontal="right" vertical="center"/>
    </xf>
    <xf numFmtId="173" fontId="4" fillId="4" borderId="0" xfId="0" applyNumberFormat="1" applyFont="1" applyFill="1" applyBorder="1" applyAlignment="1">
      <alignment horizontal="left" vertical="center" wrapText="1"/>
    </xf>
    <xf numFmtId="184" fontId="2" fillId="0" borderId="0" xfId="0" applyNumberFormat="1" applyFont="1" applyAlignment="1">
      <alignment horizontal="center" vertical="center"/>
    </xf>
    <xf numFmtId="0" fontId="2" fillId="0" borderId="13" xfId="0" applyFont="1" applyFill="1" applyBorder="1" applyAlignment="1">
      <alignment horizontal="left" wrapText="1"/>
    </xf>
    <xf numFmtId="0" fontId="2" fillId="0" borderId="10" xfId="0" applyFont="1" applyFill="1" applyBorder="1" applyAlignment="1">
      <alignment horizontal="left" wrapText="1"/>
    </xf>
    <xf numFmtId="2" fontId="2" fillId="24" borderId="10" xfId="0" applyNumberFormat="1" applyFont="1" applyFill="1" applyBorder="1" applyAlignment="1">
      <alignment wrapText="1"/>
    </xf>
    <xf numFmtId="184" fontId="2" fillId="4" borderId="10" xfId="0" applyNumberFormat="1" applyFont="1" applyFill="1" applyBorder="1" applyAlignment="1">
      <alignment vertical="center" wrapText="1"/>
    </xf>
    <xf numFmtId="180" fontId="2" fillId="4" borderId="10" xfId="0" applyNumberFormat="1" applyFont="1" applyFill="1" applyBorder="1" applyAlignment="1">
      <alignment vertical="center" wrapText="1"/>
    </xf>
    <xf numFmtId="181" fontId="2" fillId="4" borderId="10" xfId="0" applyNumberFormat="1" applyFont="1" applyFill="1" applyBorder="1" applyAlignment="1">
      <alignment vertical="center" wrapText="1"/>
    </xf>
    <xf numFmtId="173" fontId="2" fillId="0" borderId="15"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0" fontId="3" fillId="0" borderId="0" xfId="0" applyFont="1" applyFill="1" applyBorder="1" applyAlignment="1">
      <alignment wrapText="1"/>
    </xf>
    <xf numFmtId="0" fontId="12" fillId="4" borderId="0" xfId="0" applyFont="1" applyFill="1" applyBorder="1" applyAlignment="1">
      <alignment horizontal="center"/>
    </xf>
    <xf numFmtId="181" fontId="2" fillId="3" borderId="10" xfId="0" applyNumberFormat="1" applyFont="1" applyFill="1" applyBorder="1" applyAlignment="1">
      <alignment horizontal="right" vertical="center" wrapText="1"/>
    </xf>
    <xf numFmtId="181" fontId="4" fillId="0" borderId="0" xfId="0" applyNumberFormat="1" applyFont="1" applyFill="1" applyBorder="1" applyAlignment="1">
      <alignment horizontal="right" vertical="center" wrapText="1"/>
    </xf>
    <xf numFmtId="0" fontId="2" fillId="0" borderId="0" xfId="0" applyFont="1" applyBorder="1" applyAlignment="1">
      <alignment horizontal="center" vertical="center"/>
    </xf>
    <xf numFmtId="180" fontId="2" fillId="3" borderId="12" xfId="0" applyNumberFormat="1" applyFont="1" applyFill="1" applyBorder="1" applyAlignment="1">
      <alignment vertical="center" wrapText="1"/>
    </xf>
    <xf numFmtId="2" fontId="4" fillId="3" borderId="10" xfId="0" applyNumberFormat="1" applyFont="1" applyFill="1" applyBorder="1" applyAlignment="1">
      <alignment vertical="center" wrapText="1"/>
    </xf>
    <xf numFmtId="180" fontId="4" fillId="3" borderId="12" xfId="0" applyNumberFormat="1" applyFont="1" applyFill="1" applyBorder="1" applyAlignment="1">
      <alignment vertical="center" wrapText="1"/>
    </xf>
    <xf numFmtId="181" fontId="4" fillId="3" borderId="12" xfId="0" applyNumberFormat="1" applyFont="1" applyFill="1" applyBorder="1" applyAlignment="1">
      <alignment vertical="center" wrapText="1"/>
    </xf>
    <xf numFmtId="184" fontId="4" fillId="3" borderId="10" xfId="0" applyNumberFormat="1" applyFont="1" applyFill="1" applyBorder="1" applyAlignment="1">
      <alignment vertical="center" wrapText="1"/>
    </xf>
    <xf numFmtId="180" fontId="4" fillId="3" borderId="10" xfId="0" applyNumberFormat="1" applyFont="1" applyFill="1" applyBorder="1" applyAlignment="1">
      <alignment vertical="center" wrapText="1"/>
    </xf>
    <xf numFmtId="181" fontId="4" fillId="3" borderId="10" xfId="0" applyNumberFormat="1" applyFont="1" applyFill="1" applyBorder="1" applyAlignment="1">
      <alignment vertical="center" wrapText="1"/>
    </xf>
    <xf numFmtId="175" fontId="4" fillId="3" borderId="10" xfId="0" applyNumberFormat="1" applyFont="1" applyFill="1" applyBorder="1" applyAlignment="1">
      <alignment vertical="center" wrapText="1"/>
    </xf>
    <xf numFmtId="173" fontId="4" fillId="3" borderId="10" xfId="0" applyNumberFormat="1" applyFont="1" applyFill="1" applyBorder="1" applyAlignment="1">
      <alignment vertical="center" wrapText="1"/>
    </xf>
    <xf numFmtId="0" fontId="4" fillId="3" borderId="10" xfId="0" applyFont="1" applyFill="1" applyBorder="1" applyAlignment="1">
      <alignment horizontal="center" vertical="center" wrapText="1"/>
    </xf>
    <xf numFmtId="2" fontId="4" fillId="3" borderId="10" xfId="0" applyNumberFormat="1" applyFont="1" applyFill="1" applyBorder="1" applyAlignment="1">
      <alignment horizontal="right" vertical="center" wrapText="1"/>
    </xf>
    <xf numFmtId="0" fontId="4" fillId="3"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2" fontId="4" fillId="8" borderId="10" xfId="0" applyNumberFormat="1" applyFont="1" applyFill="1" applyBorder="1" applyAlignment="1">
      <alignment vertical="center" wrapText="1"/>
    </xf>
    <xf numFmtId="181" fontId="4" fillId="8" borderId="10" xfId="0" applyNumberFormat="1" applyFont="1" applyFill="1" applyBorder="1" applyAlignment="1">
      <alignment vertical="center" wrapText="1"/>
    </xf>
    <xf numFmtId="2" fontId="2" fillId="0" borderId="10" xfId="0" applyNumberFormat="1" applyFont="1" applyFill="1" applyBorder="1" applyAlignment="1">
      <alignment horizontal="center" vertical="center" wrapText="1"/>
    </xf>
    <xf numFmtId="2" fontId="4" fillId="3" borderId="10" xfId="0" applyNumberFormat="1" applyFont="1" applyFill="1" applyBorder="1" applyAlignment="1">
      <alignment horizontal="left" wrapText="1"/>
    </xf>
    <xf numFmtId="173" fontId="4" fillId="0" borderId="0" xfId="0" applyNumberFormat="1" applyFont="1" applyFill="1" applyAlignment="1">
      <alignment/>
    </xf>
    <xf numFmtId="1" fontId="4" fillId="0" borderId="10" xfId="0" applyNumberFormat="1" applyFont="1" applyFill="1" applyBorder="1" applyAlignment="1">
      <alignment vertical="center" wrapText="1"/>
    </xf>
    <xf numFmtId="0" fontId="4" fillId="0" borderId="0" xfId="0" applyFont="1" applyAlignment="1">
      <alignment/>
    </xf>
    <xf numFmtId="181" fontId="13" fillId="0" borderId="0" xfId="0" applyNumberFormat="1" applyFont="1" applyFill="1" applyAlignment="1">
      <alignment/>
    </xf>
    <xf numFmtId="173" fontId="2" fillId="0" borderId="0" xfId="0" applyNumberFormat="1" applyFont="1" applyAlignment="1">
      <alignment horizontal="center" vertical="center"/>
    </xf>
    <xf numFmtId="180" fontId="4" fillId="0" borderId="12" xfId="0" applyNumberFormat="1" applyFont="1" applyFill="1" applyBorder="1" applyAlignment="1">
      <alignment vertical="center" wrapText="1"/>
    </xf>
    <xf numFmtId="181" fontId="2" fillId="0" borderId="0" xfId="0" applyNumberFormat="1" applyFont="1" applyBorder="1" applyAlignment="1">
      <alignment horizontal="center" vertical="center"/>
    </xf>
    <xf numFmtId="180" fontId="19" fillId="0" borderId="10" xfId="0" applyNumberFormat="1" applyFont="1" applyFill="1" applyBorder="1" applyAlignment="1">
      <alignment vertical="center" wrapText="1"/>
    </xf>
    <xf numFmtId="49" fontId="20" fillId="0" borderId="0" xfId="0" applyNumberFormat="1" applyFont="1" applyAlignment="1">
      <alignment horizontal="left" vertical="center"/>
    </xf>
    <xf numFmtId="49" fontId="20" fillId="0" borderId="0" xfId="0" applyNumberFormat="1" applyFont="1" applyAlignment="1">
      <alignment horizontal="center" vertical="center"/>
    </xf>
    <xf numFmtId="2" fontId="20" fillId="0" borderId="0" xfId="0" applyNumberFormat="1" applyFont="1" applyAlignment="1">
      <alignment horizontal="center" vertical="center"/>
    </xf>
    <xf numFmtId="0" fontId="20" fillId="0" borderId="0" xfId="0" applyFont="1" applyAlignment="1">
      <alignment horizontal="center" vertical="center"/>
    </xf>
    <xf numFmtId="181" fontId="20" fillId="0" borderId="0" xfId="0" applyNumberFormat="1" applyFont="1" applyAlignment="1">
      <alignment horizontal="center" vertical="center"/>
    </xf>
    <xf numFmtId="173" fontId="2" fillId="24" borderId="10" xfId="0" applyNumberFormat="1" applyFont="1" applyFill="1" applyBorder="1" applyAlignment="1">
      <alignment wrapText="1"/>
    </xf>
    <xf numFmtId="173" fontId="4" fillId="0" borderId="10" xfId="0" applyNumberFormat="1" applyFont="1" applyFill="1" applyBorder="1" applyAlignment="1">
      <alignment horizontal="right" vertical="center" wrapText="1"/>
    </xf>
    <xf numFmtId="181" fontId="2" fillId="26" borderId="12" xfId="0" applyNumberFormat="1" applyFont="1" applyFill="1" applyBorder="1" applyAlignment="1">
      <alignment vertical="center" wrapText="1"/>
    </xf>
    <xf numFmtId="181" fontId="4" fillId="3" borderId="10" xfId="0" applyNumberFormat="1" applyFont="1" applyFill="1" applyBorder="1" applyAlignment="1">
      <alignment horizontal="center" vertical="center" wrapText="1"/>
    </xf>
    <xf numFmtId="1" fontId="2" fillId="0" borderId="13" xfId="0" applyNumberFormat="1" applyFont="1" applyFill="1" applyBorder="1" applyAlignment="1">
      <alignment wrapText="1"/>
    </xf>
    <xf numFmtId="0" fontId="8" fillId="0" borderId="0" xfId="0" applyFont="1" applyAlignment="1">
      <alignment horizontal="center" vertical="center"/>
    </xf>
    <xf numFmtId="2" fontId="8" fillId="0" borderId="0" xfId="0" applyNumberFormat="1" applyFont="1" applyAlignment="1">
      <alignment horizontal="center" vertical="center"/>
    </xf>
    <xf numFmtId="181" fontId="8" fillId="0" borderId="0" xfId="0" applyNumberFormat="1" applyFont="1" applyAlignment="1">
      <alignment horizontal="right" vertical="center"/>
    </xf>
    <xf numFmtId="181" fontId="9" fillId="0" borderId="0" xfId="0" applyNumberFormat="1" applyFont="1" applyAlignment="1">
      <alignment horizontal="center" vertical="center"/>
    </xf>
    <xf numFmtId="181" fontId="1" fillId="0" borderId="0" xfId="0" applyNumberFormat="1" applyFont="1" applyBorder="1" applyAlignment="1">
      <alignment/>
    </xf>
    <xf numFmtId="181" fontId="2" fillId="24" borderId="10" xfId="0" applyNumberFormat="1" applyFont="1" applyFill="1" applyBorder="1" applyAlignment="1">
      <alignment wrapText="1"/>
    </xf>
    <xf numFmtId="181" fontId="4" fillId="0" borderId="10" xfId="0" applyNumberFormat="1" applyFont="1" applyFill="1" applyBorder="1" applyAlignment="1">
      <alignment vertical="center" wrapText="1"/>
    </xf>
    <xf numFmtId="1" fontId="4" fillId="0" borderId="12" xfId="0" applyNumberFormat="1" applyFont="1" applyFill="1" applyBorder="1" applyAlignment="1">
      <alignment vertical="center" wrapText="1"/>
    </xf>
    <xf numFmtId="2" fontId="4" fillId="0" borderId="10" xfId="0" applyNumberFormat="1" applyFont="1" applyFill="1" applyBorder="1" applyAlignment="1">
      <alignment vertical="center" wrapText="1"/>
    </xf>
    <xf numFmtId="173" fontId="2" fillId="0" borderId="0" xfId="0" applyNumberFormat="1" applyFont="1" applyFill="1" applyAlignment="1">
      <alignment horizontal="center" vertical="center"/>
    </xf>
    <xf numFmtId="0" fontId="2" fillId="0" borderId="0" xfId="0" applyFont="1" applyFill="1" applyAlignment="1">
      <alignment horizontal="center" vertical="center"/>
    </xf>
    <xf numFmtId="49" fontId="2" fillId="26" borderId="10" xfId="0" applyNumberFormat="1" applyFont="1" applyFill="1" applyBorder="1" applyAlignment="1">
      <alignment horizontal="center" wrapText="1"/>
    </xf>
    <xf numFmtId="1" fontId="2" fillId="26" borderId="10" xfId="0" applyNumberFormat="1" applyFont="1" applyFill="1" applyBorder="1" applyAlignment="1">
      <alignment wrapText="1"/>
    </xf>
    <xf numFmtId="1" fontId="2" fillId="26" borderId="10" xfId="0" applyNumberFormat="1" applyFont="1" applyFill="1" applyBorder="1" applyAlignment="1">
      <alignment vertical="center" wrapText="1"/>
    </xf>
    <xf numFmtId="180" fontId="2" fillId="26" borderId="10" xfId="0" applyNumberFormat="1" applyFont="1" applyFill="1" applyBorder="1" applyAlignment="1">
      <alignment vertical="center" wrapText="1"/>
    </xf>
    <xf numFmtId="180" fontId="2" fillId="26" borderId="12" xfId="0" applyNumberFormat="1" applyFont="1" applyFill="1" applyBorder="1" applyAlignment="1">
      <alignment vertical="center" wrapText="1"/>
    </xf>
    <xf numFmtId="184" fontId="2" fillId="26" borderId="10" xfId="0" applyNumberFormat="1" applyFont="1" applyFill="1" applyBorder="1" applyAlignment="1">
      <alignment vertical="center" wrapText="1"/>
    </xf>
    <xf numFmtId="184" fontId="2" fillId="26" borderId="12" xfId="0" applyNumberFormat="1" applyFont="1" applyFill="1" applyBorder="1" applyAlignment="1">
      <alignment vertical="center" wrapText="1"/>
    </xf>
    <xf numFmtId="1" fontId="2" fillId="26" borderId="0" xfId="0" applyNumberFormat="1" applyFont="1" applyFill="1" applyAlignment="1">
      <alignment vertical="center"/>
    </xf>
    <xf numFmtId="0" fontId="2" fillId="26" borderId="0" xfId="0" applyFont="1" applyFill="1" applyAlignment="1">
      <alignment vertical="center"/>
    </xf>
    <xf numFmtId="181" fontId="21" fillId="0" borderId="0" xfId="0" applyNumberFormat="1" applyFont="1" applyAlignment="1">
      <alignment horizontal="right" vertical="center"/>
    </xf>
    <xf numFmtId="1" fontId="2" fillId="0" borderId="0" xfId="0" applyNumberFormat="1" applyFont="1" applyFill="1" applyAlignment="1">
      <alignment vertical="center"/>
    </xf>
    <xf numFmtId="0" fontId="2" fillId="0" borderId="0" xfId="0" applyFont="1" applyFill="1" applyAlignment="1">
      <alignment vertical="center"/>
    </xf>
    <xf numFmtId="173" fontId="4" fillId="0" borderId="0" xfId="0" applyNumberFormat="1" applyFont="1" applyFill="1" applyAlignment="1">
      <alignment vertical="center"/>
    </xf>
    <xf numFmtId="1" fontId="4" fillId="0" borderId="0" xfId="0" applyNumberFormat="1" applyFont="1" applyFill="1" applyAlignment="1">
      <alignment vertical="center"/>
    </xf>
    <xf numFmtId="0" fontId="4" fillId="0" borderId="0" xfId="0" applyFont="1" applyFill="1" applyAlignment="1">
      <alignment vertical="center"/>
    </xf>
    <xf numFmtId="49" fontId="11" fillId="26" borderId="10" xfId="0" applyNumberFormat="1" applyFont="1" applyFill="1" applyBorder="1" applyAlignment="1">
      <alignment horizontal="center" vertical="center" wrapText="1"/>
    </xf>
    <xf numFmtId="0" fontId="11" fillId="26" borderId="10" xfId="0" applyFont="1" applyFill="1" applyBorder="1" applyAlignment="1">
      <alignment vertical="center" wrapText="1"/>
    </xf>
    <xf numFmtId="49" fontId="4" fillId="11" borderId="10" xfId="0" applyNumberFormat="1" applyFont="1" applyFill="1" applyBorder="1" applyAlignment="1">
      <alignment horizontal="center" vertical="center" wrapText="1"/>
    </xf>
    <xf numFmtId="1" fontId="4" fillId="11" borderId="10" xfId="0" applyNumberFormat="1" applyFont="1" applyFill="1" applyBorder="1" applyAlignment="1">
      <alignment vertical="center" wrapText="1"/>
    </xf>
    <xf numFmtId="173" fontId="4" fillId="11" borderId="10" xfId="0" applyNumberFormat="1" applyFont="1" applyFill="1" applyBorder="1" applyAlignment="1">
      <alignment horizontal="right" vertical="center" wrapText="1"/>
    </xf>
    <xf numFmtId="181" fontId="4" fillId="11" borderId="10" xfId="0" applyNumberFormat="1" applyFont="1" applyFill="1" applyBorder="1" applyAlignment="1">
      <alignment horizontal="right" vertical="center" wrapText="1"/>
    </xf>
    <xf numFmtId="181" fontId="2" fillId="11" borderId="10" xfId="0" applyNumberFormat="1" applyFont="1" applyFill="1" applyBorder="1" applyAlignment="1">
      <alignment horizontal="right" vertical="center" wrapText="1"/>
    </xf>
    <xf numFmtId="173" fontId="2" fillId="11" borderId="12" xfId="0" applyNumberFormat="1" applyFont="1" applyFill="1" applyBorder="1" applyAlignment="1">
      <alignment horizontal="right" vertical="center" wrapText="1"/>
    </xf>
    <xf numFmtId="181" fontId="4" fillId="11" borderId="12" xfId="0" applyNumberFormat="1" applyFont="1" applyFill="1" applyBorder="1" applyAlignment="1">
      <alignment horizontal="right" vertical="center" wrapText="1"/>
    </xf>
    <xf numFmtId="173" fontId="4" fillId="11" borderId="0" xfId="0" applyNumberFormat="1" applyFont="1" applyFill="1" applyBorder="1" applyAlignment="1">
      <alignment horizontal="right" vertical="center" wrapText="1"/>
    </xf>
    <xf numFmtId="173" fontId="4" fillId="11" borderId="0" xfId="0" applyNumberFormat="1" applyFont="1" applyFill="1" applyAlignment="1">
      <alignment vertical="center"/>
    </xf>
    <xf numFmtId="0" fontId="4" fillId="11" borderId="0" xfId="0" applyFont="1" applyFill="1" applyAlignment="1">
      <alignment vertical="center"/>
    </xf>
    <xf numFmtId="184" fontId="4" fillId="0" borderId="0" xfId="0" applyNumberFormat="1" applyFont="1" applyAlignment="1">
      <alignment horizontal="center" vertical="center"/>
    </xf>
    <xf numFmtId="181" fontId="5" fillId="0" borderId="0" xfId="0" applyNumberFormat="1" applyFont="1" applyAlignment="1">
      <alignment horizontal="center" vertical="center"/>
    </xf>
    <xf numFmtId="0" fontId="4" fillId="0" borderId="0" xfId="0" applyFont="1" applyAlignment="1">
      <alignment horizontal="right" vertical="center"/>
    </xf>
    <xf numFmtId="181" fontId="1" fillId="0" borderId="0" xfId="0" applyNumberFormat="1" applyFont="1" applyAlignment="1">
      <alignment/>
    </xf>
    <xf numFmtId="0" fontId="4" fillId="4" borderId="0" xfId="0" applyNumberFormat="1" applyFont="1" applyFill="1" applyBorder="1" applyAlignment="1">
      <alignment horizontal="right" vertical="center" wrapText="1"/>
    </xf>
    <xf numFmtId="0" fontId="22" fillId="0" borderId="0" xfId="0" applyFont="1" applyAlignment="1">
      <alignment/>
    </xf>
    <xf numFmtId="181" fontId="4" fillId="11" borderId="0" xfId="0" applyNumberFormat="1" applyFont="1" applyFill="1" applyBorder="1" applyAlignment="1">
      <alignment horizontal="right" vertical="center" wrapText="1"/>
    </xf>
    <xf numFmtId="181" fontId="11" fillId="26" borderId="0" xfId="0" applyNumberFormat="1" applyFont="1" applyFill="1" applyBorder="1" applyAlignment="1">
      <alignment horizontal="right" vertical="center" wrapText="1"/>
    </xf>
    <xf numFmtId="0" fontId="23" fillId="0" borderId="0" xfId="0" applyFont="1" applyAlignment="1">
      <alignment/>
    </xf>
    <xf numFmtId="181" fontId="1" fillId="4" borderId="0" xfId="0" applyNumberFormat="1" applyFont="1" applyFill="1" applyBorder="1" applyAlignment="1">
      <alignment horizontal="center" vertical="center" wrapText="1"/>
    </xf>
    <xf numFmtId="1" fontId="2" fillId="0" borderId="12" xfId="0" applyNumberFormat="1" applyFont="1" applyFill="1" applyBorder="1" applyAlignment="1">
      <alignment wrapText="1"/>
    </xf>
    <xf numFmtId="0" fontId="2" fillId="0" borderId="16" xfId="0" applyFont="1" applyFill="1" applyBorder="1" applyAlignment="1">
      <alignment vertical="top" wrapText="1"/>
    </xf>
    <xf numFmtId="49" fontId="2" fillId="0" borderId="15" xfId="0" applyNumberFormat="1" applyFont="1" applyFill="1" applyBorder="1" applyAlignment="1">
      <alignment horizontal="center" wrapText="1"/>
    </xf>
    <xf numFmtId="49" fontId="2" fillId="0" borderId="17" xfId="0" applyNumberFormat="1" applyFont="1" applyFill="1" applyBorder="1" applyAlignment="1">
      <alignment horizontal="center" wrapText="1"/>
    </xf>
    <xf numFmtId="173" fontId="2" fillId="0" borderId="15" xfId="0" applyNumberFormat="1" applyFont="1" applyFill="1" applyBorder="1" applyAlignment="1">
      <alignment vertical="center" wrapText="1"/>
    </xf>
    <xf numFmtId="173" fontId="2" fillId="24" borderId="15" xfId="0" applyNumberFormat="1" applyFont="1" applyFill="1" applyBorder="1" applyAlignment="1">
      <alignment vertical="center" wrapText="1"/>
    </xf>
    <xf numFmtId="173" fontId="2" fillId="24" borderId="12" xfId="0" applyNumberFormat="1" applyFont="1" applyFill="1" applyBorder="1" applyAlignment="1">
      <alignment vertical="center" wrapText="1"/>
    </xf>
    <xf numFmtId="181" fontId="4" fillId="4" borderId="12" xfId="0" applyNumberFormat="1" applyFont="1" applyFill="1" applyBorder="1" applyAlignment="1">
      <alignment vertical="center" wrapText="1"/>
    </xf>
    <xf numFmtId="181" fontId="2" fillId="26" borderId="10" xfId="0" applyNumberFormat="1" applyFont="1" applyFill="1" applyBorder="1" applyAlignment="1">
      <alignment vertical="center" wrapText="1"/>
    </xf>
    <xf numFmtId="0" fontId="5" fillId="4" borderId="10" xfId="0" applyFont="1" applyFill="1" applyBorder="1" applyAlignment="1">
      <alignment horizontal="center" vertical="center" wrapText="1"/>
    </xf>
    <xf numFmtId="181" fontId="21" fillId="26" borderId="10" xfId="0" applyNumberFormat="1" applyFont="1" applyFill="1" applyBorder="1" applyAlignment="1">
      <alignment horizontal="right" vertical="center" wrapText="1"/>
    </xf>
    <xf numFmtId="181" fontId="12" fillId="26" borderId="10" xfId="0" applyNumberFormat="1" applyFont="1" applyFill="1" applyBorder="1" applyAlignment="1">
      <alignment horizontal="right" vertical="center" wrapText="1"/>
    </xf>
    <xf numFmtId="173" fontId="12" fillId="26" borderId="10" xfId="0" applyNumberFormat="1" applyFont="1" applyFill="1" applyBorder="1" applyAlignment="1">
      <alignment horizontal="right" vertical="center" wrapText="1"/>
    </xf>
    <xf numFmtId="173" fontId="4" fillId="8" borderId="10" xfId="0" applyNumberFormat="1" applyFont="1" applyFill="1" applyBorder="1" applyAlignment="1">
      <alignment vertical="center" wrapText="1"/>
    </xf>
    <xf numFmtId="0" fontId="2" fillId="0" borderId="10" xfId="0" applyFont="1" applyBorder="1" applyAlignment="1">
      <alignment wrapText="1"/>
    </xf>
    <xf numFmtId="49" fontId="2" fillId="0" borderId="16" xfId="0" applyNumberFormat="1" applyFont="1" applyFill="1" applyBorder="1" applyAlignment="1">
      <alignment horizontal="center" wrapText="1"/>
    </xf>
    <xf numFmtId="1" fontId="2" fillId="24" borderId="18" xfId="0" applyNumberFormat="1" applyFont="1" applyFill="1" applyBorder="1" applyAlignment="1">
      <alignment wrapText="1"/>
    </xf>
    <xf numFmtId="0" fontId="2" fillId="25" borderId="15"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Border="1" applyAlignment="1">
      <alignment wrapText="1"/>
    </xf>
    <xf numFmtId="173" fontId="2" fillId="0" borderId="13" xfId="0" applyNumberFormat="1" applyFont="1" applyFill="1" applyBorder="1" applyAlignment="1">
      <alignment horizontal="right" vertical="center" wrapText="1"/>
    </xf>
    <xf numFmtId="173" fontId="2" fillId="0" borderId="18" xfId="0" applyNumberFormat="1" applyFont="1" applyFill="1" applyBorder="1" applyAlignment="1">
      <alignment horizontal="right" vertical="center" wrapText="1"/>
    </xf>
    <xf numFmtId="173" fontId="2" fillId="0" borderId="15" xfId="0" applyNumberFormat="1" applyFont="1" applyFill="1" applyBorder="1" applyAlignment="1">
      <alignment horizontal="right" vertical="center" wrapText="1"/>
    </xf>
    <xf numFmtId="173" fontId="2" fillId="0" borderId="14" xfId="0" applyNumberFormat="1" applyFont="1" applyFill="1" applyBorder="1" applyAlignment="1">
      <alignment vertical="center" wrapText="1"/>
    </xf>
    <xf numFmtId="181" fontId="2" fillId="0" borderId="15" xfId="0" applyNumberFormat="1" applyFont="1" applyFill="1" applyBorder="1" applyAlignment="1">
      <alignment horizontal="right" vertical="center" wrapText="1"/>
    </xf>
    <xf numFmtId="181" fontId="2" fillId="0" borderId="14" xfId="0" applyNumberFormat="1" applyFont="1" applyFill="1" applyBorder="1" applyAlignment="1">
      <alignment vertical="center" wrapText="1"/>
    </xf>
    <xf numFmtId="181" fontId="2" fillId="0" borderId="14" xfId="0" applyNumberFormat="1" applyFont="1" applyFill="1" applyBorder="1" applyAlignment="1">
      <alignment horizontal="center" vertical="center" wrapText="1"/>
    </xf>
    <xf numFmtId="173" fontId="2" fillId="24" borderId="15" xfId="0" applyNumberFormat="1" applyFont="1" applyFill="1" applyBorder="1" applyAlignment="1">
      <alignment horizontal="right" vertical="center" wrapText="1"/>
    </xf>
    <xf numFmtId="173" fontId="2" fillId="24" borderId="14" xfId="0" applyNumberFormat="1" applyFont="1" applyFill="1" applyBorder="1" applyAlignment="1">
      <alignment vertical="center" wrapText="1"/>
    </xf>
    <xf numFmtId="173" fontId="2" fillId="24" borderId="11" xfId="0" applyNumberFormat="1" applyFont="1" applyFill="1" applyBorder="1" applyAlignment="1">
      <alignment horizontal="right" vertical="center" wrapText="1"/>
    </xf>
    <xf numFmtId="181" fontId="4" fillId="24" borderId="15" xfId="0" applyNumberFormat="1" applyFont="1" applyFill="1" applyBorder="1" applyAlignment="1">
      <alignment horizontal="right" vertical="center" wrapText="1"/>
    </xf>
    <xf numFmtId="173" fontId="2" fillId="0" borderId="12" xfId="0" applyNumberFormat="1" applyFont="1" applyFill="1" applyBorder="1" applyAlignment="1">
      <alignment horizontal="right" vertical="center" wrapText="1"/>
    </xf>
    <xf numFmtId="181" fontId="4" fillId="24" borderId="12" xfId="0" applyNumberFormat="1" applyFont="1" applyFill="1" applyBorder="1" applyAlignment="1">
      <alignment horizontal="right" vertical="center" wrapText="1"/>
    </xf>
    <xf numFmtId="181" fontId="4" fillId="4" borderId="10" xfId="0" applyNumberFormat="1" applyFont="1" applyFill="1" applyBorder="1" applyAlignment="1">
      <alignment vertical="center" wrapText="1"/>
    </xf>
    <xf numFmtId="173" fontId="21" fillId="26" borderId="10" xfId="0" applyNumberFormat="1" applyFont="1" applyFill="1" applyBorder="1" applyAlignment="1">
      <alignment horizontal="right" vertical="center" wrapText="1"/>
    </xf>
    <xf numFmtId="2" fontId="2" fillId="0" borderId="0" xfId="0" applyNumberFormat="1" applyFont="1" applyBorder="1" applyAlignment="1">
      <alignment horizontal="center" vertical="center"/>
    </xf>
    <xf numFmtId="184" fontId="2" fillId="4" borderId="0" xfId="0" applyNumberFormat="1" applyFont="1" applyFill="1" applyBorder="1" applyAlignment="1">
      <alignment horizontal="right" vertical="center"/>
    </xf>
    <xf numFmtId="0" fontId="2" fillId="4" borderId="0" xfId="0" applyFont="1" applyFill="1" applyBorder="1" applyAlignment="1">
      <alignment horizontal="right" vertical="center"/>
    </xf>
    <xf numFmtId="181" fontId="2" fillId="0" borderId="0" xfId="0" applyNumberFormat="1" applyFont="1" applyBorder="1" applyAlignment="1">
      <alignment horizontal="right" vertical="center"/>
    </xf>
    <xf numFmtId="181" fontId="2" fillId="4" borderId="0" xfId="0" applyNumberFormat="1" applyFont="1" applyFill="1" applyBorder="1" applyAlignment="1">
      <alignment horizontal="right" vertical="center"/>
    </xf>
    <xf numFmtId="181" fontId="5" fillId="0" borderId="0" xfId="0" applyNumberFormat="1" applyFont="1" applyBorder="1" applyAlignment="1">
      <alignment horizontal="right" vertical="center"/>
    </xf>
    <xf numFmtId="180" fontId="2" fillId="4" borderId="0" xfId="0" applyNumberFormat="1" applyFont="1" applyFill="1" applyBorder="1" applyAlignment="1">
      <alignment horizontal="right" vertical="center"/>
    </xf>
    <xf numFmtId="181" fontId="21" fillId="0" borderId="0" xfId="0" applyNumberFormat="1" applyFont="1" applyBorder="1" applyAlignment="1">
      <alignment horizontal="right" vertical="center"/>
    </xf>
    <xf numFmtId="184" fontId="4" fillId="4" borderId="0" xfId="0" applyNumberFormat="1" applyFont="1" applyFill="1" applyBorder="1" applyAlignment="1">
      <alignment horizontal="right" vertical="center"/>
    </xf>
    <xf numFmtId="181" fontId="12" fillId="20" borderId="0" xfId="0" applyNumberFormat="1" applyFont="1" applyFill="1" applyBorder="1" applyAlignment="1">
      <alignment vertical="center"/>
    </xf>
    <xf numFmtId="181" fontId="12" fillId="0" borderId="0" xfId="0" applyNumberFormat="1" applyFont="1" applyBorder="1" applyAlignment="1">
      <alignment vertical="center"/>
    </xf>
    <xf numFmtId="173" fontId="5" fillId="0" borderId="0" xfId="0" applyNumberFormat="1" applyFont="1" applyBorder="1" applyAlignment="1">
      <alignment/>
    </xf>
    <xf numFmtId="173" fontId="2" fillId="0" borderId="0" xfId="0" applyNumberFormat="1" applyFont="1" applyBorder="1" applyAlignment="1">
      <alignment/>
    </xf>
    <xf numFmtId="173" fontId="4" fillId="0" borderId="0" xfId="0" applyNumberFormat="1" applyFont="1" applyBorder="1" applyAlignment="1">
      <alignment/>
    </xf>
    <xf numFmtId="1" fontId="2" fillId="0" borderId="0" xfId="0" applyNumberFormat="1" applyFont="1" applyBorder="1" applyAlignment="1">
      <alignment horizontal="center" vertical="center"/>
    </xf>
    <xf numFmtId="1" fontId="5" fillId="0" borderId="0" xfId="0" applyNumberFormat="1" applyFont="1" applyBorder="1" applyAlignment="1">
      <alignment/>
    </xf>
    <xf numFmtId="1" fontId="5" fillId="0" borderId="0" xfId="0" applyNumberFormat="1" applyFont="1" applyBorder="1" applyAlignment="1">
      <alignment wrapText="1"/>
    </xf>
    <xf numFmtId="0" fontId="1" fillId="0" borderId="0" xfId="0" applyFont="1" applyBorder="1" applyAlignment="1">
      <alignment/>
    </xf>
    <xf numFmtId="173" fontId="1" fillId="0" borderId="0" xfId="0" applyNumberFormat="1" applyFont="1" applyBorder="1" applyAlignment="1">
      <alignment/>
    </xf>
    <xf numFmtId="0" fontId="4" fillId="0" borderId="0" xfId="0" applyFont="1" applyBorder="1" applyAlignment="1">
      <alignment horizontal="center" vertical="center"/>
    </xf>
    <xf numFmtId="1" fontId="1" fillId="0" borderId="0" xfId="0" applyNumberFormat="1" applyFont="1" applyBorder="1" applyAlignment="1">
      <alignment wrapText="1"/>
    </xf>
    <xf numFmtId="0" fontId="1" fillId="0" borderId="0" xfId="0" applyFont="1" applyBorder="1" applyAlignment="1">
      <alignment wrapText="1"/>
    </xf>
    <xf numFmtId="1" fontId="1" fillId="0" borderId="0" xfId="0" applyNumberFormat="1" applyFont="1" applyBorder="1" applyAlignment="1">
      <alignment horizontal="right" wrapText="1"/>
    </xf>
    <xf numFmtId="181" fontId="1" fillId="0" borderId="0" xfId="0" applyNumberFormat="1" applyFont="1" applyBorder="1" applyAlignment="1">
      <alignment/>
    </xf>
    <xf numFmtId="0" fontId="11" fillId="0" borderId="0" xfId="0" applyFont="1" applyBorder="1" applyAlignment="1">
      <alignment/>
    </xf>
    <xf numFmtId="173" fontId="3" fillId="0" borderId="0" xfId="0" applyNumberFormat="1" applyFont="1" applyBorder="1" applyAlignment="1">
      <alignment horizontal="right" wrapText="1"/>
    </xf>
    <xf numFmtId="173" fontId="1" fillId="0" borderId="0" xfId="0" applyNumberFormat="1" applyFont="1" applyBorder="1" applyAlignment="1">
      <alignment horizontal="right" wrapText="1"/>
    </xf>
    <xf numFmtId="1" fontId="2" fillId="0" borderId="0" xfId="0" applyNumberFormat="1" applyFont="1" applyBorder="1" applyAlignment="1">
      <alignment horizontal="right" wrapText="1"/>
    </xf>
    <xf numFmtId="181" fontId="2" fillId="0" borderId="0" xfId="0" applyNumberFormat="1" applyFont="1" applyBorder="1" applyAlignment="1">
      <alignment/>
    </xf>
    <xf numFmtId="181" fontId="1" fillId="0" borderId="0" xfId="0" applyNumberFormat="1" applyFont="1" applyBorder="1" applyAlignment="1">
      <alignment horizontal="left" wrapText="1"/>
    </xf>
    <xf numFmtId="0" fontId="1" fillId="0" borderId="0" xfId="0" applyFont="1" applyBorder="1" applyAlignment="1">
      <alignment horizontal="right" wrapText="1"/>
    </xf>
    <xf numFmtId="1" fontId="1" fillId="0" borderId="0" xfId="0" applyNumberFormat="1" applyFont="1" applyBorder="1" applyAlignment="1">
      <alignment/>
    </xf>
    <xf numFmtId="1" fontId="2" fillId="0" borderId="0" xfId="0" applyNumberFormat="1" applyFont="1" applyBorder="1" applyAlignment="1">
      <alignment/>
    </xf>
    <xf numFmtId="175" fontId="1" fillId="0" borderId="0" xfId="0" applyNumberFormat="1" applyFont="1" applyBorder="1" applyAlignment="1">
      <alignment/>
    </xf>
    <xf numFmtId="173" fontId="2" fillId="0" borderId="0" xfId="0" applyNumberFormat="1" applyFont="1" applyBorder="1" applyAlignment="1">
      <alignment/>
    </xf>
    <xf numFmtId="0" fontId="2" fillId="0" borderId="0" xfId="0" applyFont="1" applyBorder="1" applyAlignment="1">
      <alignment/>
    </xf>
    <xf numFmtId="181" fontId="21" fillId="0" borderId="0" xfId="0" applyNumberFormat="1" applyFont="1" applyBorder="1" applyAlignment="1">
      <alignment horizontal="right"/>
    </xf>
    <xf numFmtId="181" fontId="21" fillId="0" borderId="0" xfId="0" applyNumberFormat="1" applyFont="1" applyBorder="1" applyAlignment="1">
      <alignment/>
    </xf>
    <xf numFmtId="173" fontId="11" fillId="0" borderId="0" xfId="0" applyNumberFormat="1" applyFont="1" applyBorder="1" applyAlignment="1">
      <alignment/>
    </xf>
    <xf numFmtId="0" fontId="41" fillId="0" borderId="0" xfId="0" applyFont="1" applyFill="1" applyAlignment="1">
      <alignment/>
    </xf>
    <xf numFmtId="0" fontId="41" fillId="0" borderId="0" xfId="0" applyFont="1" applyFill="1" applyAlignment="1">
      <alignment horizontal="left"/>
    </xf>
    <xf numFmtId="0" fontId="2" fillId="0" borderId="10" xfId="0"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4" fillId="3" borderId="10" xfId="0" applyFont="1" applyFill="1" applyBorder="1" applyAlignment="1">
      <alignment horizontal="center" wrapText="1"/>
    </xf>
    <xf numFmtId="0" fontId="4" fillId="3" borderId="13" xfId="0" applyFont="1" applyFill="1" applyBorder="1" applyAlignment="1">
      <alignment horizontal="center" wrapText="1"/>
    </xf>
    <xf numFmtId="0" fontId="4" fillId="3" borderId="18" xfId="0" applyFont="1" applyFill="1" applyBorder="1" applyAlignment="1">
      <alignment horizontal="center" wrapText="1"/>
    </xf>
    <xf numFmtId="0" fontId="8" fillId="0" borderId="0" xfId="0" applyFont="1" applyAlignment="1">
      <alignment horizontal="center"/>
    </xf>
    <xf numFmtId="0" fontId="8" fillId="0" borderId="0" xfId="0" applyFont="1" applyFill="1" applyAlignment="1">
      <alignment horizontal="center"/>
    </xf>
    <xf numFmtId="0" fontId="5"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181" fontId="1" fillId="4" borderId="10" xfId="0" applyNumberFormat="1" applyFont="1" applyFill="1" applyBorder="1" applyAlignment="1">
      <alignment horizontal="center" vertical="center" wrapText="1"/>
    </xf>
    <xf numFmtId="0" fontId="1" fillId="0" borderId="0" xfId="0" applyFont="1" applyAlignment="1">
      <alignment horizontal="left" wrapText="1"/>
    </xf>
    <xf numFmtId="49" fontId="2" fillId="0" borderId="15" xfId="0" applyNumberFormat="1" applyFont="1" applyFill="1" applyBorder="1" applyAlignment="1">
      <alignment horizontal="center" wrapText="1"/>
    </xf>
    <xf numFmtId="49" fontId="2" fillId="0" borderId="12"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28"/>
  <sheetViews>
    <sheetView view="pageBreakPreview" zoomScale="50" zoomScaleNormal="75" zoomScaleSheetLayoutView="50" zoomScalePageLayoutView="0" workbookViewId="0" topLeftCell="A1">
      <pane xSplit="4" ySplit="3" topLeftCell="E4" activePane="bottomRight" state="frozen"/>
      <selection pane="topLeft" activeCell="A1" sqref="A1"/>
      <selection pane="topRight" activeCell="I1" sqref="I1"/>
      <selection pane="bottomLeft" activeCell="A4" sqref="A4"/>
      <selection pane="bottomRight" activeCell="C60" sqref="C60"/>
    </sheetView>
  </sheetViews>
  <sheetFormatPr defaultColWidth="9.75390625" defaultRowHeight="12.75"/>
  <cols>
    <col min="1" max="1" width="14.125" style="113" customWidth="1"/>
    <col min="2" max="2" width="8.125" style="113" customWidth="1"/>
    <col min="3" max="3" width="46.125" style="114" customWidth="1"/>
    <col min="4" max="4" width="12.375" style="115" customWidth="1"/>
    <col min="5" max="5" width="14.375" style="115" customWidth="1"/>
    <col min="6" max="6" width="14.00390625" style="115" customWidth="1"/>
    <col min="7" max="7" width="17.125" style="115" hidden="1" customWidth="1"/>
    <col min="8" max="8" width="16.25390625" style="115" hidden="1" customWidth="1"/>
    <col min="9" max="9" width="13.00390625" style="115" hidden="1" customWidth="1"/>
    <col min="10" max="10" width="16.75390625" style="116" customWidth="1"/>
    <col min="11" max="11" width="18.00390625" style="115" customWidth="1"/>
    <col min="12" max="12" width="12.75390625" style="115" hidden="1" customWidth="1"/>
    <col min="13" max="13" width="16.125" style="115" customWidth="1"/>
    <col min="14" max="14" width="15.25390625" style="115" customWidth="1"/>
    <col min="15" max="15" width="5.00390625" style="115" hidden="1" customWidth="1"/>
    <col min="16" max="16" width="14.875" style="115" customWidth="1"/>
    <col min="17" max="17" width="17.125" style="115" customWidth="1"/>
    <col min="18" max="18" width="14.75390625" style="115" customWidth="1"/>
    <col min="19" max="19" width="17.125" style="115" customWidth="1"/>
    <col min="20" max="20" width="15.625" style="115" customWidth="1"/>
    <col min="21" max="21" width="16.00390625" style="116" customWidth="1"/>
    <col min="22" max="22" width="11.75390625" style="116" hidden="1" customWidth="1"/>
    <col min="23" max="23" width="17.00390625" style="117" customWidth="1"/>
    <col min="24" max="24" width="28.25390625" style="115" customWidth="1"/>
    <col min="25" max="25" width="19.25390625" style="115" customWidth="1"/>
    <col min="26" max="26" width="16.125" style="115" customWidth="1"/>
    <col min="27" max="27" width="22.625" style="115" customWidth="1"/>
    <col min="28" max="28" width="16.875" style="115" customWidth="1"/>
    <col min="29" max="40" width="10.00390625" style="115" customWidth="1"/>
    <col min="41" max="16384" width="9.75390625" style="115" customWidth="1"/>
  </cols>
  <sheetData>
    <row r="1" spans="1:23" s="123" customFormat="1" ht="243.75" customHeight="1">
      <c r="A1" s="50" t="s">
        <v>263</v>
      </c>
      <c r="B1" s="50" t="s">
        <v>264</v>
      </c>
      <c r="C1" s="120" t="s">
        <v>327</v>
      </c>
      <c r="D1" s="74" t="s">
        <v>269</v>
      </c>
      <c r="E1" s="74" t="s">
        <v>164</v>
      </c>
      <c r="F1" s="206" t="s">
        <v>312</v>
      </c>
      <c r="G1" s="74" t="s">
        <v>135</v>
      </c>
      <c r="H1" s="74" t="s">
        <v>272</v>
      </c>
      <c r="I1" s="74" t="s">
        <v>273</v>
      </c>
      <c r="J1" s="335" t="s">
        <v>275</v>
      </c>
      <c r="K1" s="74" t="s">
        <v>235</v>
      </c>
      <c r="L1" s="74" t="s">
        <v>136</v>
      </c>
      <c r="M1" s="74" t="s">
        <v>137</v>
      </c>
      <c r="N1" s="74" t="s">
        <v>138</v>
      </c>
      <c r="O1" s="74" t="s">
        <v>104</v>
      </c>
      <c r="P1" s="74" t="s">
        <v>380</v>
      </c>
      <c r="Q1" s="74" t="s">
        <v>139</v>
      </c>
      <c r="R1" s="74" t="s">
        <v>142</v>
      </c>
      <c r="S1" s="74" t="s">
        <v>162</v>
      </c>
      <c r="T1" s="74" t="s">
        <v>105</v>
      </c>
      <c r="U1" s="335" t="s">
        <v>276</v>
      </c>
      <c r="V1" s="121" t="s">
        <v>386</v>
      </c>
      <c r="W1" s="122" t="s">
        <v>315</v>
      </c>
    </row>
    <row r="2" spans="1:23" s="123" customFormat="1" ht="56.25" customHeight="1">
      <c r="A2" s="124"/>
      <c r="B2" s="124"/>
      <c r="C2" s="125"/>
      <c r="D2" s="126">
        <v>2210</v>
      </c>
      <c r="E2" s="126">
        <v>2240</v>
      </c>
      <c r="F2" s="126">
        <v>2282</v>
      </c>
      <c r="G2" s="126">
        <v>2610</v>
      </c>
      <c r="H2" s="126">
        <v>2620</v>
      </c>
      <c r="I2" s="126">
        <v>2730</v>
      </c>
      <c r="J2" s="121">
        <v>2000</v>
      </c>
      <c r="K2" s="126">
        <v>3110</v>
      </c>
      <c r="L2" s="126">
        <v>3121</v>
      </c>
      <c r="M2" s="126">
        <v>3122</v>
      </c>
      <c r="N2" s="126">
        <v>3131</v>
      </c>
      <c r="O2" s="126">
        <v>2132</v>
      </c>
      <c r="P2" s="126">
        <v>3132</v>
      </c>
      <c r="Q2" s="126">
        <v>3141</v>
      </c>
      <c r="R2" s="126">
        <v>3142</v>
      </c>
      <c r="S2" s="126">
        <v>3210</v>
      </c>
      <c r="T2" s="127">
        <v>3220</v>
      </c>
      <c r="U2" s="121">
        <v>3000</v>
      </c>
      <c r="V2" s="121">
        <v>3000</v>
      </c>
      <c r="W2" s="128"/>
    </row>
    <row r="3" spans="1:23" s="123" customFormat="1" ht="24.75" customHeight="1">
      <c r="A3" s="402" t="s">
        <v>284</v>
      </c>
      <c r="B3" s="402"/>
      <c r="C3" s="402"/>
      <c r="D3" s="402"/>
      <c r="E3" s="402"/>
      <c r="F3" s="402"/>
      <c r="G3" s="402"/>
      <c r="H3" s="402"/>
      <c r="I3" s="402"/>
      <c r="J3" s="402"/>
      <c r="K3" s="402"/>
      <c r="L3" s="402"/>
      <c r="M3" s="402"/>
      <c r="N3" s="402"/>
      <c r="O3" s="402"/>
      <c r="P3" s="402"/>
      <c r="Q3" s="402"/>
      <c r="R3" s="402"/>
      <c r="S3" s="402"/>
      <c r="T3" s="402"/>
      <c r="U3" s="402"/>
      <c r="V3" s="402"/>
      <c r="W3" s="402"/>
    </row>
    <row r="4" spans="1:24" s="241" customFormat="1" ht="53.25" customHeight="1">
      <c r="A4" s="92" t="s">
        <v>278</v>
      </c>
      <c r="B4" s="92" t="s">
        <v>279</v>
      </c>
      <c r="C4" s="259" t="s">
        <v>379</v>
      </c>
      <c r="D4" s="251">
        <f aca="true" t="shared" si="0" ref="D4:I4">SUM(D5)</f>
        <v>0</v>
      </c>
      <c r="E4" s="251">
        <f t="shared" si="0"/>
        <v>0</v>
      </c>
      <c r="F4" s="251">
        <f t="shared" si="0"/>
        <v>0</v>
      </c>
      <c r="G4" s="251">
        <f t="shared" si="0"/>
        <v>0</v>
      </c>
      <c r="H4" s="251">
        <f t="shared" si="0"/>
        <v>0</v>
      </c>
      <c r="I4" s="251">
        <f t="shared" si="0"/>
        <v>0</v>
      </c>
      <c r="J4" s="252">
        <f>SUM(D4:G4)</f>
        <v>0</v>
      </c>
      <c r="K4" s="276">
        <f>SUM(K5:K9)</f>
        <v>51.96442999999999</v>
      </c>
      <c r="L4" s="251">
        <f aca="true" t="shared" si="1" ref="L4:T4">SUM(L5)</f>
        <v>0</v>
      </c>
      <c r="M4" s="251">
        <f t="shared" si="1"/>
        <v>0</v>
      </c>
      <c r="N4" s="251">
        <f t="shared" si="1"/>
        <v>0</v>
      </c>
      <c r="O4" s="251">
        <f t="shared" si="1"/>
        <v>0</v>
      </c>
      <c r="P4" s="276">
        <f t="shared" si="1"/>
        <v>1.29974</v>
      </c>
      <c r="Q4" s="251">
        <f t="shared" si="1"/>
        <v>0</v>
      </c>
      <c r="R4" s="251">
        <f t="shared" si="1"/>
        <v>0</v>
      </c>
      <c r="S4" s="251">
        <f t="shared" si="1"/>
        <v>0</v>
      </c>
      <c r="T4" s="251">
        <f t="shared" si="1"/>
        <v>0</v>
      </c>
      <c r="U4" s="167">
        <f aca="true" t="shared" si="2" ref="U4:U25">SUM(K4:T4)</f>
        <v>53.26416999999999</v>
      </c>
      <c r="V4" s="253"/>
      <c r="W4" s="167">
        <f>J4+U4</f>
        <v>53.26416999999999</v>
      </c>
      <c r="X4" s="266"/>
    </row>
    <row r="5" spans="1:23" ht="41.25" customHeight="1">
      <c r="A5" s="50" t="s">
        <v>278</v>
      </c>
      <c r="B5" s="50" t="s">
        <v>279</v>
      </c>
      <c r="C5" s="129" t="s">
        <v>16</v>
      </c>
      <c r="D5" s="134"/>
      <c r="E5" s="134"/>
      <c r="F5" s="134"/>
      <c r="G5" s="134"/>
      <c r="H5" s="134"/>
      <c r="I5" s="134"/>
      <c r="J5" s="208">
        <f>SUM(D5:G5)</f>
        <v>0</v>
      </c>
      <c r="K5" s="54">
        <v>8.3435</v>
      </c>
      <c r="L5" s="135"/>
      <c r="M5" s="135"/>
      <c r="N5" s="135"/>
      <c r="O5" s="135"/>
      <c r="P5" s="122">
        <v>1.29974</v>
      </c>
      <c r="Q5" s="135"/>
      <c r="R5" s="135"/>
      <c r="S5" s="135"/>
      <c r="T5" s="135"/>
      <c r="U5" s="224">
        <f t="shared" si="2"/>
        <v>9.64324</v>
      </c>
      <c r="V5" s="224"/>
      <c r="W5" s="132">
        <f aca="true" t="shared" si="3" ref="W5:W51">J5+U5</f>
        <v>9.64324</v>
      </c>
    </row>
    <row r="6" spans="1:23" ht="57.75" customHeight="1">
      <c r="A6" s="32" t="s">
        <v>292</v>
      </c>
      <c r="B6" s="32" t="s">
        <v>279</v>
      </c>
      <c r="C6" s="48" t="s">
        <v>27</v>
      </c>
      <c r="D6" s="134"/>
      <c r="E6" s="134"/>
      <c r="F6" s="134"/>
      <c r="G6" s="134"/>
      <c r="H6" s="134"/>
      <c r="I6" s="134"/>
      <c r="J6" s="208"/>
      <c r="K6" s="54">
        <f>2.79509+3.295</f>
        <v>6.09009</v>
      </c>
      <c r="L6" s="135"/>
      <c r="M6" s="135"/>
      <c r="N6" s="135"/>
      <c r="O6" s="135"/>
      <c r="P6" s="258"/>
      <c r="Q6" s="135"/>
      <c r="R6" s="135"/>
      <c r="S6" s="135"/>
      <c r="T6" s="135"/>
      <c r="U6" s="224">
        <f>SUM(K6:T6)</f>
        <v>6.09009</v>
      </c>
      <c r="V6" s="224"/>
      <c r="W6" s="132">
        <f>J6+U6</f>
        <v>6.09009</v>
      </c>
    </row>
    <row r="7" spans="1:23" ht="36.75" customHeight="1">
      <c r="A7" s="32" t="s">
        <v>278</v>
      </c>
      <c r="B7" s="32" t="s">
        <v>279</v>
      </c>
      <c r="C7" s="48" t="s">
        <v>29</v>
      </c>
      <c r="D7" s="134"/>
      <c r="E7" s="134"/>
      <c r="F7" s="134"/>
      <c r="G7" s="134"/>
      <c r="H7" s="134"/>
      <c r="I7" s="134"/>
      <c r="J7" s="208">
        <f>SUM(D7:G7)</f>
        <v>0</v>
      </c>
      <c r="K7" s="54">
        <v>22.739</v>
      </c>
      <c r="L7" s="135"/>
      <c r="M7" s="135"/>
      <c r="N7" s="135"/>
      <c r="O7" s="135"/>
      <c r="P7" s="135"/>
      <c r="Q7" s="135"/>
      <c r="R7" s="135"/>
      <c r="S7" s="135"/>
      <c r="T7" s="135"/>
      <c r="U7" s="224">
        <f>SUM(K7:T7)</f>
        <v>22.739</v>
      </c>
      <c r="V7" s="224"/>
      <c r="W7" s="132">
        <f t="shared" si="3"/>
        <v>22.739</v>
      </c>
    </row>
    <row r="8" spans="1:23" ht="48.75" customHeight="1">
      <c r="A8" s="50" t="s">
        <v>278</v>
      </c>
      <c r="B8" s="50" t="s">
        <v>279</v>
      </c>
      <c r="C8" s="48" t="s">
        <v>30</v>
      </c>
      <c r="D8" s="134"/>
      <c r="E8" s="134"/>
      <c r="F8" s="134"/>
      <c r="G8" s="134"/>
      <c r="H8" s="134"/>
      <c r="I8" s="134"/>
      <c r="J8" s="208">
        <f>SUM(D8:G8)</f>
        <v>0</v>
      </c>
      <c r="K8" s="54">
        <v>2.3</v>
      </c>
      <c r="L8" s="135"/>
      <c r="M8" s="135"/>
      <c r="N8" s="135"/>
      <c r="O8" s="135"/>
      <c r="P8" s="135"/>
      <c r="Q8" s="135"/>
      <c r="R8" s="135"/>
      <c r="S8" s="135"/>
      <c r="T8" s="135"/>
      <c r="U8" s="224">
        <f t="shared" si="2"/>
        <v>2.3</v>
      </c>
      <c r="V8" s="224"/>
      <c r="W8" s="132">
        <f t="shared" si="3"/>
        <v>2.3</v>
      </c>
    </row>
    <row r="9" spans="1:23" ht="84" customHeight="1">
      <c r="A9" s="50" t="s">
        <v>278</v>
      </c>
      <c r="B9" s="50" t="s">
        <v>279</v>
      </c>
      <c r="C9" s="48" t="s">
        <v>384</v>
      </c>
      <c r="D9" s="134"/>
      <c r="E9" s="134"/>
      <c r="F9" s="134"/>
      <c r="G9" s="134"/>
      <c r="H9" s="134"/>
      <c r="I9" s="134"/>
      <c r="J9" s="208">
        <f>SUM(D9:G9)</f>
        <v>0</v>
      </c>
      <c r="K9" s="54">
        <v>12.49184</v>
      </c>
      <c r="L9" s="135"/>
      <c r="M9" s="135"/>
      <c r="N9" s="135"/>
      <c r="O9" s="135"/>
      <c r="P9" s="135"/>
      <c r="Q9" s="135"/>
      <c r="R9" s="135"/>
      <c r="S9" s="135"/>
      <c r="T9" s="135"/>
      <c r="U9" s="224">
        <f t="shared" si="2"/>
        <v>12.49184</v>
      </c>
      <c r="V9" s="224"/>
      <c r="W9" s="132">
        <f t="shared" si="3"/>
        <v>12.49184</v>
      </c>
    </row>
    <row r="10" spans="1:23" ht="48.75" customHeight="1" hidden="1">
      <c r="A10" s="32" t="s">
        <v>278</v>
      </c>
      <c r="B10" s="32" t="s">
        <v>279</v>
      </c>
      <c r="C10" s="48" t="s">
        <v>381</v>
      </c>
      <c r="D10" s="130"/>
      <c r="E10" s="134"/>
      <c r="F10" s="134"/>
      <c r="G10" s="134"/>
      <c r="H10" s="134"/>
      <c r="I10" s="134"/>
      <c r="J10" s="208">
        <f>SUM(D10:G10)</f>
        <v>0</v>
      </c>
      <c r="K10" s="54"/>
      <c r="L10" s="135"/>
      <c r="M10" s="135"/>
      <c r="N10" s="135"/>
      <c r="O10" s="135"/>
      <c r="P10" s="135"/>
      <c r="Q10" s="135"/>
      <c r="R10" s="135"/>
      <c r="S10" s="135"/>
      <c r="T10" s="135"/>
      <c r="U10" s="224">
        <f>SUM(K10:T10)</f>
        <v>0</v>
      </c>
      <c r="V10" s="224"/>
      <c r="W10" s="132">
        <f t="shared" si="3"/>
        <v>0</v>
      </c>
    </row>
    <row r="11" spans="1:23" ht="44.25" customHeight="1" hidden="1">
      <c r="A11" s="50" t="s">
        <v>278</v>
      </c>
      <c r="B11" s="50" t="s">
        <v>279</v>
      </c>
      <c r="C11" s="133" t="s">
        <v>153</v>
      </c>
      <c r="D11" s="134"/>
      <c r="E11" s="204"/>
      <c r="F11" s="204"/>
      <c r="G11" s="204"/>
      <c r="H11" s="204"/>
      <c r="I11" s="204"/>
      <c r="J11" s="131">
        <f>SUM(D11:G11)</f>
        <v>0</v>
      </c>
      <c r="K11" s="132"/>
      <c r="L11" s="207"/>
      <c r="M11" s="207"/>
      <c r="N11" s="207"/>
      <c r="O11" s="207"/>
      <c r="P11" s="207"/>
      <c r="Q11" s="207"/>
      <c r="R11" s="207"/>
      <c r="S11" s="207"/>
      <c r="T11" s="207"/>
      <c r="U11" s="224">
        <f t="shared" si="2"/>
        <v>0</v>
      </c>
      <c r="V11" s="224"/>
      <c r="W11" s="132">
        <f t="shared" si="3"/>
        <v>0</v>
      </c>
    </row>
    <row r="12" spans="1:24" ht="42.75" customHeight="1">
      <c r="A12" s="92" t="s">
        <v>102</v>
      </c>
      <c r="B12" s="405" t="s">
        <v>101</v>
      </c>
      <c r="C12" s="406"/>
      <c r="D12" s="88">
        <f>SUM(D13)</f>
        <v>0</v>
      </c>
      <c r="E12" s="88">
        <f>SUM(E13)</f>
        <v>0</v>
      </c>
      <c r="F12" s="88">
        <f aca="true" t="shared" si="4" ref="F12:L12">SUM(F13)</f>
        <v>0</v>
      </c>
      <c r="G12" s="88">
        <f t="shared" si="4"/>
        <v>0</v>
      </c>
      <c r="H12" s="88">
        <f t="shared" si="4"/>
        <v>0</v>
      </c>
      <c r="I12" s="88">
        <f t="shared" si="4"/>
        <v>0</v>
      </c>
      <c r="J12" s="88">
        <f t="shared" si="4"/>
        <v>0</v>
      </c>
      <c r="K12" s="88">
        <f t="shared" si="4"/>
        <v>0</v>
      </c>
      <c r="L12" s="88">
        <f t="shared" si="4"/>
        <v>0</v>
      </c>
      <c r="M12" s="249">
        <f>SUM(M13:M14)</f>
        <v>24.1864</v>
      </c>
      <c r="N12" s="88">
        <f aca="true" t="shared" si="5" ref="N12:T12">SUM(N13:N14)</f>
        <v>0</v>
      </c>
      <c r="O12" s="88">
        <f t="shared" si="5"/>
        <v>0</v>
      </c>
      <c r="P12" s="88">
        <f t="shared" si="5"/>
        <v>0</v>
      </c>
      <c r="Q12" s="88">
        <f t="shared" si="5"/>
        <v>0</v>
      </c>
      <c r="R12" s="88">
        <f t="shared" si="5"/>
        <v>0</v>
      </c>
      <c r="S12" s="88">
        <f t="shared" si="5"/>
        <v>0</v>
      </c>
      <c r="T12" s="88">
        <f t="shared" si="5"/>
        <v>0</v>
      </c>
      <c r="U12" s="245">
        <f>SUM(K12:T12)</f>
        <v>24.1864</v>
      </c>
      <c r="V12" s="245"/>
      <c r="W12" s="245">
        <f>J12+U12</f>
        <v>24.1864</v>
      </c>
      <c r="X12" s="141"/>
    </row>
    <row r="13" spans="1:24" ht="99" customHeight="1">
      <c r="A13" s="32" t="s">
        <v>289</v>
      </c>
      <c r="B13" s="32" t="s">
        <v>290</v>
      </c>
      <c r="C13" s="48" t="s">
        <v>72</v>
      </c>
      <c r="D13" s="51"/>
      <c r="E13" s="138"/>
      <c r="F13" s="138"/>
      <c r="G13" s="138"/>
      <c r="H13" s="203"/>
      <c r="I13" s="203"/>
      <c r="J13" s="139">
        <f aca="true" t="shared" si="6" ref="J13:J26">SUM(D13:G13)</f>
        <v>0</v>
      </c>
      <c r="K13" s="138"/>
      <c r="L13" s="138"/>
      <c r="M13" s="145">
        <v>24.1864</v>
      </c>
      <c r="N13" s="138"/>
      <c r="O13" s="138"/>
      <c r="P13" s="138"/>
      <c r="Q13" s="138"/>
      <c r="R13" s="138"/>
      <c r="S13" s="138"/>
      <c r="T13" s="138"/>
      <c r="U13" s="195">
        <f>SUM(K13:T13)</f>
        <v>24.1864</v>
      </c>
      <c r="V13" s="139"/>
      <c r="W13" s="140">
        <f>J13+U13</f>
        <v>24.1864</v>
      </c>
      <c r="X13" s="141"/>
    </row>
    <row r="14" spans="1:24" s="201" customFormat="1" ht="184.5" customHeight="1" hidden="1">
      <c r="A14" s="32" t="s">
        <v>289</v>
      </c>
      <c r="B14" s="32" t="s">
        <v>290</v>
      </c>
      <c r="C14" s="202" t="s">
        <v>99</v>
      </c>
      <c r="D14" s="51"/>
      <c r="E14" s="138"/>
      <c r="F14" s="138"/>
      <c r="G14" s="138"/>
      <c r="H14" s="203"/>
      <c r="I14" s="203"/>
      <c r="J14" s="233">
        <f t="shared" si="6"/>
        <v>0</v>
      </c>
      <c r="K14" s="138"/>
      <c r="L14" s="138"/>
      <c r="M14" s="137"/>
      <c r="N14" s="137"/>
      <c r="O14" s="137"/>
      <c r="P14" s="137"/>
      <c r="Q14" s="137"/>
      <c r="R14" s="137"/>
      <c r="S14" s="138"/>
      <c r="T14" s="138"/>
      <c r="U14" s="232">
        <f>SUM(K14:T14)</f>
        <v>0</v>
      </c>
      <c r="V14" s="138"/>
      <c r="W14" s="234">
        <f>J14+U14</f>
        <v>0</v>
      </c>
      <c r="X14" s="200"/>
    </row>
    <row r="15" spans="1:25" s="136" customFormat="1" ht="45.75" customHeight="1">
      <c r="A15" s="92" t="s">
        <v>243</v>
      </c>
      <c r="B15" s="404" t="s">
        <v>244</v>
      </c>
      <c r="C15" s="404"/>
      <c r="D15" s="250">
        <f aca="true" t="shared" si="7" ref="D15:I15">SUM(D16:D24)</f>
        <v>0</v>
      </c>
      <c r="E15" s="248">
        <f t="shared" si="7"/>
        <v>148.6188</v>
      </c>
      <c r="F15" s="250">
        <f t="shared" si="7"/>
        <v>0</v>
      </c>
      <c r="G15" s="250">
        <f t="shared" si="7"/>
        <v>0</v>
      </c>
      <c r="H15" s="250">
        <f t="shared" si="7"/>
        <v>0</v>
      </c>
      <c r="I15" s="250">
        <f t="shared" si="7"/>
        <v>0</v>
      </c>
      <c r="J15" s="248">
        <f t="shared" si="6"/>
        <v>148.6188</v>
      </c>
      <c r="K15" s="248">
        <f>SUM(K16:K26)</f>
        <v>22.38304</v>
      </c>
      <c r="L15" s="248">
        <f aca="true" t="shared" si="8" ref="L15:T15">SUM(L16:L26)</f>
        <v>0</v>
      </c>
      <c r="M15" s="248">
        <f t="shared" si="8"/>
        <v>0</v>
      </c>
      <c r="N15" s="248">
        <f t="shared" si="8"/>
        <v>0</v>
      </c>
      <c r="O15" s="248">
        <f t="shared" si="8"/>
        <v>0</v>
      </c>
      <c r="P15" s="248">
        <f t="shared" si="8"/>
        <v>754.88545</v>
      </c>
      <c r="Q15" s="248">
        <f t="shared" si="8"/>
        <v>0</v>
      </c>
      <c r="R15" s="248">
        <f t="shared" si="8"/>
        <v>0</v>
      </c>
      <c r="S15" s="248">
        <f t="shared" si="8"/>
        <v>0</v>
      </c>
      <c r="T15" s="248">
        <f t="shared" si="8"/>
        <v>0</v>
      </c>
      <c r="U15" s="248">
        <f>SUM(K15:T15)</f>
        <v>777.26849</v>
      </c>
      <c r="V15" s="250"/>
      <c r="W15" s="248">
        <f>J15+U15</f>
        <v>925.88729</v>
      </c>
      <c r="X15" s="220"/>
      <c r="Y15" s="220"/>
    </row>
    <row r="16" spans="1:24" ht="36" customHeight="1">
      <c r="A16" s="50" t="s">
        <v>317</v>
      </c>
      <c r="B16" s="50" t="s">
        <v>328</v>
      </c>
      <c r="C16" s="48" t="s">
        <v>2</v>
      </c>
      <c r="D16" s="54"/>
      <c r="E16" s="222"/>
      <c r="F16" s="138"/>
      <c r="G16" s="138"/>
      <c r="H16" s="203"/>
      <c r="I16" s="203"/>
      <c r="J16" s="195">
        <f t="shared" si="6"/>
        <v>0</v>
      </c>
      <c r="K16" s="222"/>
      <c r="L16" s="222"/>
      <c r="M16" s="222"/>
      <c r="N16" s="222"/>
      <c r="O16" s="222"/>
      <c r="P16" s="222">
        <v>639.09115</v>
      </c>
      <c r="Q16" s="138"/>
      <c r="R16" s="138"/>
      <c r="S16" s="138"/>
      <c r="T16" s="138"/>
      <c r="U16" s="195">
        <f t="shared" si="2"/>
        <v>639.09115</v>
      </c>
      <c r="V16" s="139"/>
      <c r="W16" s="140">
        <f t="shared" si="3"/>
        <v>639.09115</v>
      </c>
      <c r="X16" s="141" t="s">
        <v>204</v>
      </c>
    </row>
    <row r="17" spans="1:24" ht="54" customHeight="1" hidden="1">
      <c r="A17" s="50" t="s">
        <v>317</v>
      </c>
      <c r="B17" s="50" t="s">
        <v>328</v>
      </c>
      <c r="C17" s="48" t="s">
        <v>363</v>
      </c>
      <c r="D17" s="54"/>
      <c r="E17" s="222"/>
      <c r="F17" s="138"/>
      <c r="G17" s="138"/>
      <c r="H17" s="203"/>
      <c r="I17" s="203"/>
      <c r="J17" s="195">
        <f t="shared" si="6"/>
        <v>0</v>
      </c>
      <c r="K17" s="222"/>
      <c r="L17" s="222"/>
      <c r="M17" s="222"/>
      <c r="N17" s="222"/>
      <c r="O17" s="222"/>
      <c r="P17" s="222"/>
      <c r="Q17" s="138"/>
      <c r="R17" s="138"/>
      <c r="S17" s="138"/>
      <c r="T17" s="138"/>
      <c r="U17" s="195">
        <f>SUM(K17:T17)</f>
        <v>0</v>
      </c>
      <c r="V17" s="139"/>
      <c r="W17" s="140">
        <f t="shared" si="3"/>
        <v>0</v>
      </c>
      <c r="X17" s="160"/>
    </row>
    <row r="18" spans="1:24" ht="100.5" customHeight="1" hidden="1">
      <c r="A18" s="50" t="s">
        <v>317</v>
      </c>
      <c r="B18" s="50" t="s">
        <v>328</v>
      </c>
      <c r="C18" s="48" t="s">
        <v>7</v>
      </c>
      <c r="D18" s="54"/>
      <c r="E18" s="222"/>
      <c r="F18" s="138"/>
      <c r="G18" s="138"/>
      <c r="H18" s="203"/>
      <c r="I18" s="203"/>
      <c r="J18" s="195">
        <f t="shared" si="6"/>
        <v>0</v>
      </c>
      <c r="K18" s="222"/>
      <c r="L18" s="222"/>
      <c r="M18" s="222"/>
      <c r="N18" s="222"/>
      <c r="O18" s="222"/>
      <c r="P18" s="222"/>
      <c r="Q18" s="138"/>
      <c r="R18" s="138"/>
      <c r="S18" s="138"/>
      <c r="T18" s="138"/>
      <c r="U18" s="195">
        <f>SUM(K18:T18)</f>
        <v>0</v>
      </c>
      <c r="V18" s="139"/>
      <c r="W18" s="140">
        <f>J18+U18</f>
        <v>0</v>
      </c>
      <c r="X18" s="160"/>
    </row>
    <row r="19" spans="1:24" ht="82.5" customHeight="1">
      <c r="A19" s="50" t="s">
        <v>318</v>
      </c>
      <c r="B19" s="50" t="s">
        <v>329</v>
      </c>
      <c r="C19" s="48" t="s">
        <v>223</v>
      </c>
      <c r="D19" s="51"/>
      <c r="E19" s="222"/>
      <c r="F19" s="138"/>
      <c r="G19" s="138"/>
      <c r="H19" s="203"/>
      <c r="I19" s="203"/>
      <c r="J19" s="195">
        <f t="shared" si="6"/>
        <v>0</v>
      </c>
      <c r="K19" s="222">
        <v>22.38304</v>
      </c>
      <c r="L19" s="222"/>
      <c r="M19" s="222"/>
      <c r="N19" s="222"/>
      <c r="O19" s="222"/>
      <c r="P19" s="222">
        <v>115.7943</v>
      </c>
      <c r="Q19" s="145"/>
      <c r="R19" s="145"/>
      <c r="S19" s="138"/>
      <c r="T19" s="138"/>
      <c r="U19" s="195">
        <f>SUM(K19:T19)</f>
        <v>138.17734000000002</v>
      </c>
      <c r="V19" s="139"/>
      <c r="W19" s="140">
        <f>J19+U19</f>
        <v>138.17734000000002</v>
      </c>
      <c r="X19" s="160" t="s">
        <v>214</v>
      </c>
    </row>
    <row r="20" spans="1:24" ht="174" customHeight="1">
      <c r="A20" s="50" t="s">
        <v>318</v>
      </c>
      <c r="B20" s="50" t="s">
        <v>329</v>
      </c>
      <c r="C20" s="48" t="s">
        <v>166</v>
      </c>
      <c r="D20" s="51"/>
      <c r="E20" s="222">
        <v>148.6188</v>
      </c>
      <c r="F20" s="138"/>
      <c r="G20" s="138"/>
      <c r="H20" s="203"/>
      <c r="I20" s="203"/>
      <c r="J20" s="195">
        <f t="shared" si="6"/>
        <v>148.6188</v>
      </c>
      <c r="K20" s="138"/>
      <c r="L20" s="138"/>
      <c r="M20" s="138"/>
      <c r="N20" s="138"/>
      <c r="O20" s="138"/>
      <c r="P20" s="138"/>
      <c r="Q20" s="138"/>
      <c r="R20" s="145"/>
      <c r="S20" s="138"/>
      <c r="T20" s="138"/>
      <c r="U20" s="195">
        <f t="shared" si="2"/>
        <v>0</v>
      </c>
      <c r="V20" s="139"/>
      <c r="W20" s="140">
        <f t="shared" si="3"/>
        <v>148.6188</v>
      </c>
      <c r="X20" s="141"/>
    </row>
    <row r="21" spans="1:24" ht="43.5" customHeight="1" hidden="1">
      <c r="A21" s="32" t="s">
        <v>320</v>
      </c>
      <c r="B21" s="32" t="s">
        <v>331</v>
      </c>
      <c r="C21" s="48" t="s">
        <v>372</v>
      </c>
      <c r="D21" s="51"/>
      <c r="E21" s="138"/>
      <c r="F21" s="138"/>
      <c r="G21" s="138"/>
      <c r="H21" s="203"/>
      <c r="I21" s="203"/>
      <c r="J21" s="139">
        <f t="shared" si="6"/>
        <v>0</v>
      </c>
      <c r="K21" s="138"/>
      <c r="L21" s="138"/>
      <c r="M21" s="138"/>
      <c r="N21" s="138"/>
      <c r="O21" s="138"/>
      <c r="P21" s="138"/>
      <c r="Q21" s="138"/>
      <c r="R21" s="138"/>
      <c r="S21" s="138"/>
      <c r="T21" s="138"/>
      <c r="U21" s="195">
        <f t="shared" si="2"/>
        <v>0</v>
      </c>
      <c r="V21" s="139"/>
      <c r="W21" s="140">
        <f t="shared" si="3"/>
        <v>0</v>
      </c>
      <c r="X21" s="141"/>
    </row>
    <row r="22" spans="1:24" ht="56.25" customHeight="1" hidden="1">
      <c r="A22" s="32" t="s">
        <v>321</v>
      </c>
      <c r="B22" s="32" t="s">
        <v>331</v>
      </c>
      <c r="C22" s="48" t="s">
        <v>152</v>
      </c>
      <c r="D22" s="51"/>
      <c r="E22" s="138"/>
      <c r="F22" s="138"/>
      <c r="G22" s="138"/>
      <c r="H22" s="203"/>
      <c r="I22" s="203"/>
      <c r="J22" s="139">
        <f t="shared" si="6"/>
        <v>0</v>
      </c>
      <c r="K22" s="138"/>
      <c r="L22" s="138"/>
      <c r="M22" s="138"/>
      <c r="N22" s="138"/>
      <c r="O22" s="138"/>
      <c r="P22" s="138"/>
      <c r="Q22" s="138"/>
      <c r="R22" s="138"/>
      <c r="S22" s="138"/>
      <c r="T22" s="138"/>
      <c r="U22" s="139">
        <f t="shared" si="2"/>
        <v>0</v>
      </c>
      <c r="V22" s="139"/>
      <c r="W22" s="140">
        <f t="shared" si="3"/>
        <v>0</v>
      </c>
      <c r="X22" s="141"/>
    </row>
    <row r="23" spans="1:24" ht="48.75" customHeight="1" hidden="1">
      <c r="A23" s="50" t="s">
        <v>322</v>
      </c>
      <c r="B23" s="50" t="s">
        <v>331</v>
      </c>
      <c r="C23" s="48" t="s">
        <v>376</v>
      </c>
      <c r="D23" s="51"/>
      <c r="E23" s="138"/>
      <c r="F23" s="138"/>
      <c r="G23" s="138"/>
      <c r="H23" s="203"/>
      <c r="I23" s="203"/>
      <c r="J23" s="139">
        <f t="shared" si="6"/>
        <v>0</v>
      </c>
      <c r="K23" s="138"/>
      <c r="L23" s="138"/>
      <c r="M23" s="138"/>
      <c r="N23" s="138"/>
      <c r="O23" s="138"/>
      <c r="P23" s="138"/>
      <c r="Q23" s="138"/>
      <c r="R23" s="138"/>
      <c r="S23" s="138"/>
      <c r="T23" s="138"/>
      <c r="U23" s="139">
        <f t="shared" si="2"/>
        <v>0</v>
      </c>
      <c r="V23" s="139"/>
      <c r="W23" s="140">
        <f t="shared" si="3"/>
        <v>0</v>
      </c>
      <c r="X23" s="141"/>
    </row>
    <row r="24" spans="1:24" ht="41.25" customHeight="1" hidden="1">
      <c r="A24" s="50" t="s">
        <v>323</v>
      </c>
      <c r="B24" s="50" t="s">
        <v>331</v>
      </c>
      <c r="C24" s="142" t="s">
        <v>377</v>
      </c>
      <c r="D24" s="51"/>
      <c r="E24" s="138"/>
      <c r="F24" s="138"/>
      <c r="G24" s="138"/>
      <c r="H24" s="203"/>
      <c r="I24" s="203"/>
      <c r="J24" s="139">
        <f t="shared" si="6"/>
        <v>0</v>
      </c>
      <c r="K24" s="138"/>
      <c r="L24" s="138"/>
      <c r="M24" s="138"/>
      <c r="N24" s="138"/>
      <c r="O24" s="138"/>
      <c r="P24" s="138"/>
      <c r="Q24" s="138"/>
      <c r="R24" s="138"/>
      <c r="S24" s="138"/>
      <c r="T24" s="138"/>
      <c r="U24" s="139">
        <f t="shared" si="2"/>
        <v>0</v>
      </c>
      <c r="V24" s="139"/>
      <c r="W24" s="140">
        <f t="shared" si="3"/>
        <v>0</v>
      </c>
      <c r="X24" s="141"/>
    </row>
    <row r="25" spans="1:24" ht="98.25" customHeight="1" hidden="1">
      <c r="A25" s="32" t="s">
        <v>108</v>
      </c>
      <c r="B25" s="32" t="s">
        <v>331</v>
      </c>
      <c r="C25" s="48" t="s">
        <v>167</v>
      </c>
      <c r="D25" s="51"/>
      <c r="E25" s="138"/>
      <c r="F25" s="138"/>
      <c r="G25" s="138"/>
      <c r="H25" s="203"/>
      <c r="I25" s="203"/>
      <c r="J25" s="139">
        <f t="shared" si="6"/>
        <v>0</v>
      </c>
      <c r="K25" s="138"/>
      <c r="L25" s="138"/>
      <c r="M25" s="138"/>
      <c r="N25" s="138"/>
      <c r="O25" s="138"/>
      <c r="P25" s="138"/>
      <c r="Q25" s="138"/>
      <c r="R25" s="138"/>
      <c r="S25" s="138"/>
      <c r="T25" s="138"/>
      <c r="U25" s="139">
        <f t="shared" si="2"/>
        <v>0</v>
      </c>
      <c r="V25" s="139"/>
      <c r="W25" s="140">
        <f t="shared" si="3"/>
        <v>0</v>
      </c>
      <c r="X25" s="141"/>
    </row>
    <row r="26" spans="1:24" ht="179.25" customHeight="1" hidden="1">
      <c r="A26" s="32" t="s">
        <v>108</v>
      </c>
      <c r="B26" s="32" t="s">
        <v>331</v>
      </c>
      <c r="C26" s="48" t="s">
        <v>151</v>
      </c>
      <c r="D26" s="51"/>
      <c r="E26" s="138"/>
      <c r="F26" s="138"/>
      <c r="G26" s="138"/>
      <c r="H26" s="203"/>
      <c r="I26" s="203"/>
      <c r="J26" s="139">
        <f t="shared" si="6"/>
        <v>0</v>
      </c>
      <c r="K26" s="138"/>
      <c r="L26" s="138"/>
      <c r="M26" s="138"/>
      <c r="N26" s="138"/>
      <c r="O26" s="138"/>
      <c r="P26" s="138"/>
      <c r="Q26" s="138"/>
      <c r="R26" s="138"/>
      <c r="S26" s="138"/>
      <c r="T26" s="138"/>
      <c r="U26" s="139">
        <f aca="true" t="shared" si="9" ref="U26:U37">SUM(K26:T26)</f>
        <v>0</v>
      </c>
      <c r="V26" s="139"/>
      <c r="W26" s="140">
        <f aca="true" t="shared" si="10" ref="W26:W37">J26+U26</f>
        <v>0</v>
      </c>
      <c r="X26" s="141"/>
    </row>
    <row r="27" spans="1:24" ht="53.25" customHeight="1">
      <c r="A27" s="92" t="s">
        <v>245</v>
      </c>
      <c r="B27" s="405" t="s">
        <v>246</v>
      </c>
      <c r="C27" s="406"/>
      <c r="D27" s="248">
        <f>SUM(D28:D37)</f>
        <v>0</v>
      </c>
      <c r="E27" s="248">
        <f>SUM(E28:E37)</f>
        <v>0</v>
      </c>
      <c r="F27" s="248">
        <f>SUM(F28:F37)</f>
        <v>0</v>
      </c>
      <c r="G27" s="248">
        <f>SUM(G28:G37)</f>
        <v>0</v>
      </c>
      <c r="H27" s="248">
        <f>SUM(H28:H37)</f>
        <v>0</v>
      </c>
      <c r="I27" s="88">
        <f>SUM(I31:I33)</f>
        <v>0</v>
      </c>
      <c r="J27" s="242">
        <f>SUM(D27:I27)</f>
        <v>0</v>
      </c>
      <c r="K27" s="248">
        <f>SUM(K28:K37)</f>
        <v>0</v>
      </c>
      <c r="L27" s="243">
        <f aca="true" t="shared" si="11" ref="L27:S27">SUM(L28:L37)</f>
        <v>0</v>
      </c>
      <c r="M27" s="243">
        <f t="shared" si="11"/>
        <v>0</v>
      </c>
      <c r="N27" s="243">
        <f t="shared" si="11"/>
        <v>0</v>
      </c>
      <c r="O27" s="243">
        <f t="shared" si="11"/>
        <v>0</v>
      </c>
      <c r="P27" s="248">
        <f t="shared" si="11"/>
        <v>4.140180000000001</v>
      </c>
      <c r="Q27" s="243">
        <f t="shared" si="11"/>
        <v>0</v>
      </c>
      <c r="R27" s="243">
        <f t="shared" si="11"/>
        <v>0</v>
      </c>
      <c r="S27" s="243">
        <f t="shared" si="11"/>
        <v>0</v>
      </c>
      <c r="T27" s="243">
        <f>SUM(T28:T37)</f>
        <v>0</v>
      </c>
      <c r="U27" s="245">
        <f t="shared" si="9"/>
        <v>4.140180000000001</v>
      </c>
      <c r="V27" s="245"/>
      <c r="W27" s="245">
        <f t="shared" si="10"/>
        <v>4.140180000000001</v>
      </c>
      <c r="X27" s="264"/>
    </row>
    <row r="28" spans="1:24" s="288" customFormat="1" ht="59.25" customHeight="1">
      <c r="A28" s="32" t="s">
        <v>285</v>
      </c>
      <c r="B28" s="32" t="s">
        <v>288</v>
      </c>
      <c r="C28" s="229" t="s">
        <v>114</v>
      </c>
      <c r="D28" s="284"/>
      <c r="E28" s="284"/>
      <c r="F28" s="261"/>
      <c r="G28" s="261"/>
      <c r="H28" s="285"/>
      <c r="I28" s="285"/>
      <c r="J28" s="139">
        <f aca="true" t="shared" si="12" ref="J28:J43">SUM(D28:G28)</f>
        <v>0</v>
      </c>
      <c r="K28" s="222"/>
      <c r="L28" s="286"/>
      <c r="M28" s="286"/>
      <c r="N28" s="286"/>
      <c r="O28" s="286"/>
      <c r="P28" s="222">
        <v>4.14018</v>
      </c>
      <c r="Q28" s="286"/>
      <c r="R28" s="286"/>
      <c r="S28" s="286"/>
      <c r="T28" s="286"/>
      <c r="U28" s="195">
        <f t="shared" si="9"/>
        <v>4.14018</v>
      </c>
      <c r="V28" s="140"/>
      <c r="W28" s="195">
        <f t="shared" si="10"/>
        <v>4.14018</v>
      </c>
      <c r="X28" s="287"/>
    </row>
    <row r="29" spans="1:24" ht="78.75" customHeight="1">
      <c r="A29" s="32" t="s">
        <v>286</v>
      </c>
      <c r="B29" s="32" t="s">
        <v>280</v>
      </c>
      <c r="C29" s="229" t="s">
        <v>86</v>
      </c>
      <c r="D29" s="51"/>
      <c r="E29" s="138"/>
      <c r="F29" s="138"/>
      <c r="G29" s="138"/>
      <c r="H29" s="203"/>
      <c r="I29" s="203"/>
      <c r="J29" s="139">
        <f t="shared" si="12"/>
        <v>0</v>
      </c>
      <c r="K29" s="138">
        <v>-16.5</v>
      </c>
      <c r="L29" s="138"/>
      <c r="M29" s="138"/>
      <c r="N29" s="138"/>
      <c r="O29" s="138"/>
      <c r="P29" s="138"/>
      <c r="Q29" s="138"/>
      <c r="R29" s="138"/>
      <c r="S29" s="138"/>
      <c r="T29" s="138"/>
      <c r="U29" s="139">
        <f>SUM(K29:T29)</f>
        <v>-16.5</v>
      </c>
      <c r="V29" s="203"/>
      <c r="W29" s="195">
        <f t="shared" si="10"/>
        <v>-16.5</v>
      </c>
      <c r="X29" s="141"/>
    </row>
    <row r="30" spans="1:24" ht="103.5" customHeight="1">
      <c r="A30" s="32" t="s">
        <v>286</v>
      </c>
      <c r="B30" s="32" t="s">
        <v>280</v>
      </c>
      <c r="C30" s="229" t="s">
        <v>87</v>
      </c>
      <c r="D30" s="51"/>
      <c r="E30" s="138"/>
      <c r="F30" s="138"/>
      <c r="G30" s="138"/>
      <c r="H30" s="203"/>
      <c r="I30" s="203"/>
      <c r="J30" s="139">
        <f t="shared" si="12"/>
        <v>0</v>
      </c>
      <c r="K30" s="138"/>
      <c r="L30" s="138"/>
      <c r="M30" s="138"/>
      <c r="N30" s="138"/>
      <c r="O30" s="138"/>
      <c r="P30" s="138">
        <v>-110</v>
      </c>
      <c r="Q30" s="138"/>
      <c r="R30" s="138"/>
      <c r="S30" s="138"/>
      <c r="T30" s="138"/>
      <c r="U30" s="139">
        <f>SUM(K30:T30)</f>
        <v>-110</v>
      </c>
      <c r="V30" s="203"/>
      <c r="W30" s="195">
        <f t="shared" si="10"/>
        <v>-110</v>
      </c>
      <c r="X30" s="141"/>
    </row>
    <row r="31" spans="1:24" ht="102" customHeight="1">
      <c r="A31" s="32" t="s">
        <v>286</v>
      </c>
      <c r="B31" s="32" t="s">
        <v>280</v>
      </c>
      <c r="C31" s="229" t="s">
        <v>197</v>
      </c>
      <c r="D31" s="51"/>
      <c r="E31" s="138"/>
      <c r="F31" s="138"/>
      <c r="G31" s="138"/>
      <c r="H31" s="203"/>
      <c r="I31" s="203"/>
      <c r="J31" s="139">
        <f t="shared" si="12"/>
        <v>0</v>
      </c>
      <c r="K31" s="138">
        <v>-280</v>
      </c>
      <c r="L31" s="138"/>
      <c r="M31" s="138"/>
      <c r="N31" s="138"/>
      <c r="O31" s="138"/>
      <c r="P31" s="138"/>
      <c r="Q31" s="138"/>
      <c r="R31" s="138"/>
      <c r="S31" s="138"/>
      <c r="T31" s="138"/>
      <c r="U31" s="139">
        <f t="shared" si="9"/>
        <v>-280</v>
      </c>
      <c r="V31" s="203"/>
      <c r="W31" s="195">
        <f t="shared" si="10"/>
        <v>-280</v>
      </c>
      <c r="X31" s="141"/>
    </row>
    <row r="32" spans="1:24" ht="80.25" customHeight="1" hidden="1">
      <c r="A32" s="32" t="s">
        <v>129</v>
      </c>
      <c r="B32" s="32" t="s">
        <v>282</v>
      </c>
      <c r="C32" s="229" t="s">
        <v>8</v>
      </c>
      <c r="D32" s="222"/>
      <c r="E32" s="138"/>
      <c r="F32" s="138"/>
      <c r="G32" s="138"/>
      <c r="H32" s="203"/>
      <c r="I32" s="203"/>
      <c r="J32" s="139">
        <f t="shared" si="12"/>
        <v>0</v>
      </c>
      <c r="K32" s="138"/>
      <c r="L32" s="138"/>
      <c r="M32" s="138"/>
      <c r="N32" s="138"/>
      <c r="O32" s="138"/>
      <c r="P32" s="138"/>
      <c r="Q32" s="138"/>
      <c r="R32" s="138"/>
      <c r="S32" s="138"/>
      <c r="T32" s="138"/>
      <c r="U32" s="139">
        <f t="shared" si="9"/>
        <v>0</v>
      </c>
      <c r="V32" s="203"/>
      <c r="W32" s="195">
        <f t="shared" si="10"/>
        <v>0</v>
      </c>
      <c r="X32" s="141"/>
    </row>
    <row r="33" spans="1:24" s="118" customFormat="1" ht="142.5" customHeight="1">
      <c r="A33" s="32" t="s">
        <v>50</v>
      </c>
      <c r="B33" s="32" t="s">
        <v>281</v>
      </c>
      <c r="C33" s="48" t="s">
        <v>196</v>
      </c>
      <c r="D33" s="51"/>
      <c r="E33" s="138"/>
      <c r="F33" s="138"/>
      <c r="G33" s="138"/>
      <c r="H33" s="203"/>
      <c r="I33" s="203"/>
      <c r="J33" s="139">
        <f t="shared" si="12"/>
        <v>0</v>
      </c>
      <c r="K33" s="138">
        <v>280</v>
      </c>
      <c r="L33" s="138"/>
      <c r="M33" s="138"/>
      <c r="N33" s="138"/>
      <c r="O33" s="138"/>
      <c r="P33" s="138"/>
      <c r="Q33" s="138"/>
      <c r="R33" s="138"/>
      <c r="S33" s="138"/>
      <c r="T33" s="138"/>
      <c r="U33" s="139">
        <f t="shared" si="9"/>
        <v>280</v>
      </c>
      <c r="V33" s="203"/>
      <c r="W33" s="195">
        <f t="shared" si="10"/>
        <v>280</v>
      </c>
      <c r="X33" s="147"/>
    </row>
    <row r="34" spans="1:24" s="118" customFormat="1" ht="143.25" customHeight="1">
      <c r="A34" s="32" t="s">
        <v>50</v>
      </c>
      <c r="B34" s="32" t="s">
        <v>281</v>
      </c>
      <c r="C34" s="340" t="s">
        <v>198</v>
      </c>
      <c r="D34" s="51"/>
      <c r="E34" s="138"/>
      <c r="F34" s="138"/>
      <c r="G34" s="138"/>
      <c r="H34" s="138"/>
      <c r="I34" s="138"/>
      <c r="J34" s="233">
        <f t="shared" si="12"/>
        <v>0</v>
      </c>
      <c r="K34" s="138">
        <v>16.5</v>
      </c>
      <c r="L34" s="138"/>
      <c r="M34" s="138"/>
      <c r="N34" s="138"/>
      <c r="O34" s="138"/>
      <c r="P34" s="138"/>
      <c r="Q34" s="138"/>
      <c r="R34" s="138"/>
      <c r="S34" s="138"/>
      <c r="T34" s="138"/>
      <c r="U34" s="233">
        <f t="shared" si="9"/>
        <v>16.5</v>
      </c>
      <c r="V34" s="138"/>
      <c r="W34" s="234">
        <f t="shared" si="10"/>
        <v>16.5</v>
      </c>
      <c r="X34" s="147"/>
    </row>
    <row r="35" spans="1:24" s="118" customFormat="1" ht="171.75" customHeight="1">
      <c r="A35" s="32" t="s">
        <v>50</v>
      </c>
      <c r="B35" s="32" t="s">
        <v>281</v>
      </c>
      <c r="C35" s="112" t="s">
        <v>225</v>
      </c>
      <c r="D35" s="51"/>
      <c r="E35" s="138"/>
      <c r="F35" s="138"/>
      <c r="G35" s="138"/>
      <c r="H35" s="203"/>
      <c r="I35" s="203"/>
      <c r="J35" s="139">
        <f t="shared" si="12"/>
        <v>0</v>
      </c>
      <c r="K35" s="138"/>
      <c r="L35" s="138"/>
      <c r="M35" s="138"/>
      <c r="N35" s="138"/>
      <c r="O35" s="138"/>
      <c r="P35" s="138">
        <v>110</v>
      </c>
      <c r="Q35" s="138"/>
      <c r="R35" s="138"/>
      <c r="S35" s="138"/>
      <c r="T35" s="138"/>
      <c r="U35" s="139">
        <f t="shared" si="9"/>
        <v>110</v>
      </c>
      <c r="V35" s="203"/>
      <c r="W35" s="195">
        <f t="shared" si="10"/>
        <v>110</v>
      </c>
      <c r="X35" s="147"/>
    </row>
    <row r="36" spans="1:24" s="118" customFormat="1" ht="126.75" customHeight="1" hidden="1">
      <c r="A36" s="32" t="s">
        <v>50</v>
      </c>
      <c r="B36" s="32" t="s">
        <v>281</v>
      </c>
      <c r="C36" s="112" t="s">
        <v>11</v>
      </c>
      <c r="D36" s="51"/>
      <c r="E36" s="138"/>
      <c r="F36" s="138"/>
      <c r="G36" s="138"/>
      <c r="H36" s="203"/>
      <c r="I36" s="203"/>
      <c r="J36" s="139">
        <f t="shared" si="12"/>
        <v>0</v>
      </c>
      <c r="K36" s="138"/>
      <c r="L36" s="138"/>
      <c r="M36" s="138"/>
      <c r="N36" s="138"/>
      <c r="O36" s="138"/>
      <c r="P36" s="138"/>
      <c r="Q36" s="138"/>
      <c r="R36" s="138"/>
      <c r="S36" s="138"/>
      <c r="T36" s="138"/>
      <c r="U36" s="139">
        <f t="shared" si="9"/>
        <v>0</v>
      </c>
      <c r="V36" s="203"/>
      <c r="W36" s="195">
        <f t="shared" si="10"/>
        <v>0</v>
      </c>
      <c r="X36" s="147"/>
    </row>
    <row r="37" spans="1:24" s="118" customFormat="1" ht="121.5" customHeight="1" hidden="1">
      <c r="A37" s="32" t="s">
        <v>50</v>
      </c>
      <c r="B37" s="32" t="s">
        <v>281</v>
      </c>
      <c r="C37" s="112" t="s">
        <v>14</v>
      </c>
      <c r="D37" s="51"/>
      <c r="E37" s="138"/>
      <c r="F37" s="138"/>
      <c r="G37" s="138"/>
      <c r="H37" s="203"/>
      <c r="I37" s="203"/>
      <c r="J37" s="139">
        <f t="shared" si="12"/>
        <v>0</v>
      </c>
      <c r="K37" s="138"/>
      <c r="L37" s="138"/>
      <c r="M37" s="138"/>
      <c r="N37" s="138"/>
      <c r="O37" s="138"/>
      <c r="P37" s="138"/>
      <c r="Q37" s="138"/>
      <c r="R37" s="138"/>
      <c r="S37" s="138"/>
      <c r="T37" s="138"/>
      <c r="U37" s="139">
        <f t="shared" si="9"/>
        <v>0</v>
      </c>
      <c r="V37" s="203"/>
      <c r="W37" s="195">
        <f t="shared" si="10"/>
        <v>0</v>
      </c>
      <c r="X37" s="147" t="s">
        <v>42</v>
      </c>
    </row>
    <row r="38" spans="1:24" ht="46.5" customHeight="1" hidden="1">
      <c r="A38" s="50" t="s">
        <v>385</v>
      </c>
      <c r="B38" s="50" t="s">
        <v>316</v>
      </c>
      <c r="C38" s="133" t="s">
        <v>163</v>
      </c>
      <c r="D38" s="51"/>
      <c r="E38" s="138"/>
      <c r="F38" s="138"/>
      <c r="G38" s="138"/>
      <c r="H38" s="203"/>
      <c r="I38" s="203"/>
      <c r="J38" s="139">
        <f t="shared" si="12"/>
        <v>0</v>
      </c>
      <c r="K38" s="145"/>
      <c r="L38" s="145"/>
      <c r="M38" s="145"/>
      <c r="N38" s="145"/>
      <c r="O38" s="145"/>
      <c r="P38" s="145"/>
      <c r="Q38" s="138"/>
      <c r="R38" s="138"/>
      <c r="S38" s="138"/>
      <c r="T38" s="138"/>
      <c r="U38" s="165">
        <f aca="true" t="shared" si="13" ref="U38:U64">SUM(K38:T38)</f>
        <v>0</v>
      </c>
      <c r="V38" s="203"/>
      <c r="W38" s="195">
        <f t="shared" si="3"/>
        <v>0</v>
      </c>
      <c r="X38" s="141"/>
    </row>
    <row r="39" spans="1:24" ht="24.75" customHeight="1" hidden="1">
      <c r="A39" s="50" t="s">
        <v>365</v>
      </c>
      <c r="B39" s="50" t="s">
        <v>316</v>
      </c>
      <c r="C39" s="133" t="s">
        <v>310</v>
      </c>
      <c r="D39" s="51"/>
      <c r="E39" s="138"/>
      <c r="F39" s="138"/>
      <c r="G39" s="138"/>
      <c r="H39" s="203"/>
      <c r="I39" s="203"/>
      <c r="J39" s="139">
        <f t="shared" si="12"/>
        <v>0</v>
      </c>
      <c r="K39" s="138"/>
      <c r="L39" s="138"/>
      <c r="M39" s="138"/>
      <c r="N39" s="138"/>
      <c r="O39" s="138"/>
      <c r="P39" s="138"/>
      <c r="Q39" s="138"/>
      <c r="R39" s="138"/>
      <c r="S39" s="138"/>
      <c r="T39" s="138"/>
      <c r="U39" s="165">
        <f t="shared" si="13"/>
        <v>0</v>
      </c>
      <c r="V39" s="203"/>
      <c r="W39" s="195">
        <f t="shared" si="3"/>
        <v>0</v>
      </c>
      <c r="X39" s="141"/>
    </row>
    <row r="40" spans="1:24" ht="24.75" customHeight="1" hidden="1">
      <c r="A40" s="32" t="s">
        <v>285</v>
      </c>
      <c r="B40" s="32" t="s">
        <v>288</v>
      </c>
      <c r="C40" s="129" t="s">
        <v>378</v>
      </c>
      <c r="D40" s="51"/>
      <c r="E40" s="138"/>
      <c r="F40" s="138"/>
      <c r="G40" s="138"/>
      <c r="H40" s="203"/>
      <c r="I40" s="203"/>
      <c r="J40" s="139">
        <f t="shared" si="12"/>
        <v>0</v>
      </c>
      <c r="K40" s="138"/>
      <c r="L40" s="138"/>
      <c r="M40" s="138"/>
      <c r="N40" s="138"/>
      <c r="O40" s="138"/>
      <c r="P40" s="138"/>
      <c r="Q40" s="138"/>
      <c r="R40" s="138"/>
      <c r="S40" s="138"/>
      <c r="T40" s="138"/>
      <c r="U40" s="165">
        <f t="shared" si="13"/>
        <v>0</v>
      </c>
      <c r="V40" s="203"/>
      <c r="W40" s="195">
        <f t="shared" si="3"/>
        <v>0</v>
      </c>
      <c r="X40" s="141"/>
    </row>
    <row r="41" spans="1:24" ht="61.5" customHeight="1" hidden="1">
      <c r="A41" s="32" t="s">
        <v>285</v>
      </c>
      <c r="B41" s="32" t="s">
        <v>288</v>
      </c>
      <c r="C41" s="129" t="s">
        <v>240</v>
      </c>
      <c r="D41" s="51"/>
      <c r="E41" s="138"/>
      <c r="F41" s="138"/>
      <c r="G41" s="138"/>
      <c r="H41" s="203"/>
      <c r="I41" s="203"/>
      <c r="J41" s="139">
        <f t="shared" si="12"/>
        <v>0</v>
      </c>
      <c r="K41" s="138"/>
      <c r="L41" s="138"/>
      <c r="M41" s="138"/>
      <c r="N41" s="138"/>
      <c r="O41" s="138"/>
      <c r="P41" s="145"/>
      <c r="Q41" s="138"/>
      <c r="R41" s="138"/>
      <c r="S41" s="138"/>
      <c r="T41" s="138"/>
      <c r="U41" s="165">
        <f t="shared" si="13"/>
        <v>0</v>
      </c>
      <c r="V41" s="203"/>
      <c r="W41" s="195">
        <f t="shared" si="3"/>
        <v>0</v>
      </c>
      <c r="X41" s="141"/>
    </row>
    <row r="42" spans="1:24" ht="24.75" customHeight="1" hidden="1">
      <c r="A42" s="32" t="s">
        <v>31</v>
      </c>
      <c r="B42" s="32" t="s">
        <v>342</v>
      </c>
      <c r="C42" s="48" t="s">
        <v>143</v>
      </c>
      <c r="D42" s="51"/>
      <c r="E42" s="138"/>
      <c r="F42" s="138"/>
      <c r="G42" s="138"/>
      <c r="H42" s="203"/>
      <c r="I42" s="203"/>
      <c r="J42" s="139">
        <f t="shared" si="12"/>
        <v>0</v>
      </c>
      <c r="K42" s="138"/>
      <c r="L42" s="138"/>
      <c r="M42" s="138"/>
      <c r="N42" s="138"/>
      <c r="O42" s="138"/>
      <c r="P42" s="138"/>
      <c r="Q42" s="138"/>
      <c r="R42" s="138"/>
      <c r="S42" s="138"/>
      <c r="T42" s="138"/>
      <c r="U42" s="165">
        <f t="shared" si="13"/>
        <v>0</v>
      </c>
      <c r="V42" s="203"/>
      <c r="W42" s="195">
        <f t="shared" si="3"/>
        <v>0</v>
      </c>
      <c r="X42" s="141"/>
    </row>
    <row r="43" spans="1:24" s="119" customFormat="1" ht="101.25" customHeight="1" hidden="1">
      <c r="A43" s="50" t="s">
        <v>314</v>
      </c>
      <c r="B43" s="50" t="s">
        <v>316</v>
      </c>
      <c r="C43" s="30" t="s">
        <v>18</v>
      </c>
      <c r="D43" s="51"/>
      <c r="E43" s="138"/>
      <c r="F43" s="138"/>
      <c r="G43" s="138"/>
      <c r="H43" s="203"/>
      <c r="I43" s="203"/>
      <c r="J43" s="139">
        <f t="shared" si="12"/>
        <v>0</v>
      </c>
      <c r="K43" s="138"/>
      <c r="L43" s="138"/>
      <c r="M43" s="138"/>
      <c r="N43" s="138"/>
      <c r="O43" s="138"/>
      <c r="P43" s="138"/>
      <c r="Q43" s="138"/>
      <c r="R43" s="138"/>
      <c r="S43" s="138"/>
      <c r="T43" s="138"/>
      <c r="U43" s="165">
        <f t="shared" si="13"/>
        <v>0</v>
      </c>
      <c r="V43" s="203"/>
      <c r="W43" s="195">
        <f t="shared" si="3"/>
        <v>0</v>
      </c>
      <c r="X43" s="144"/>
    </row>
    <row r="44" spans="1:25" s="119" customFormat="1" ht="63.75" customHeight="1">
      <c r="A44" s="92" t="s">
        <v>247</v>
      </c>
      <c r="B44" s="405" t="s">
        <v>248</v>
      </c>
      <c r="C44" s="406"/>
      <c r="D44" s="249">
        <f aca="true" t="shared" si="14" ref="D44:J44">SUM(D45:D76)</f>
        <v>0</v>
      </c>
      <c r="E44" s="249">
        <f t="shared" si="14"/>
        <v>45.2654</v>
      </c>
      <c r="F44" s="249">
        <f t="shared" si="14"/>
        <v>0</v>
      </c>
      <c r="G44" s="249">
        <f t="shared" si="14"/>
        <v>0</v>
      </c>
      <c r="H44" s="249">
        <f t="shared" si="14"/>
        <v>0</v>
      </c>
      <c r="I44" s="249">
        <f t="shared" si="14"/>
        <v>0</v>
      </c>
      <c r="J44" s="249">
        <f t="shared" si="14"/>
        <v>45.2654</v>
      </c>
      <c r="K44" s="248">
        <f>SUM(K45:K76)</f>
        <v>25.6</v>
      </c>
      <c r="L44" s="248">
        <f aca="true" t="shared" si="15" ref="L44:T44">SUM(L45:L76)</f>
        <v>0</v>
      </c>
      <c r="M44" s="248">
        <f t="shared" si="15"/>
        <v>193.50764</v>
      </c>
      <c r="N44" s="248">
        <f t="shared" si="15"/>
        <v>87.83604</v>
      </c>
      <c r="O44" s="248">
        <f t="shared" si="15"/>
        <v>0</v>
      </c>
      <c r="P44" s="248">
        <f>SUM(P45:P76)</f>
        <v>363.51549</v>
      </c>
      <c r="Q44" s="248">
        <f t="shared" si="15"/>
        <v>126.4116</v>
      </c>
      <c r="R44" s="248">
        <f t="shared" si="15"/>
        <v>1112.11854</v>
      </c>
      <c r="S44" s="248">
        <f t="shared" si="15"/>
        <v>197.68092000000001</v>
      </c>
      <c r="T44" s="248">
        <f t="shared" si="15"/>
        <v>0</v>
      </c>
      <c r="U44" s="246">
        <f>SUM(K44:T44)</f>
        <v>2106.6702299999997</v>
      </c>
      <c r="V44" s="247"/>
      <c r="W44" s="248">
        <f>J44+U44</f>
        <v>2151.93563</v>
      </c>
      <c r="X44" s="193"/>
      <c r="Y44" s="158"/>
    </row>
    <row r="45" spans="1:24" s="119" customFormat="1" ht="186.75" customHeight="1" hidden="1">
      <c r="A45" s="32" t="s">
        <v>343</v>
      </c>
      <c r="B45" s="32" t="s">
        <v>336</v>
      </c>
      <c r="C45" s="48" t="s">
        <v>391</v>
      </c>
      <c r="D45" s="51"/>
      <c r="E45" s="138"/>
      <c r="F45" s="138"/>
      <c r="G45" s="138"/>
      <c r="H45" s="138"/>
      <c r="I45" s="138"/>
      <c r="J45" s="233">
        <f aca="true" t="shared" si="16" ref="J45:J77">SUM(D45:G45)</f>
        <v>0</v>
      </c>
      <c r="K45" s="138"/>
      <c r="L45" s="138"/>
      <c r="M45" s="138"/>
      <c r="N45" s="222"/>
      <c r="O45" s="138"/>
      <c r="P45" s="222"/>
      <c r="Q45" s="138"/>
      <c r="R45" s="138"/>
      <c r="S45" s="138"/>
      <c r="T45" s="138"/>
      <c r="U45" s="232">
        <f t="shared" si="13"/>
        <v>0</v>
      </c>
      <c r="V45" s="138"/>
      <c r="W45" s="234">
        <f t="shared" si="3"/>
        <v>0</v>
      </c>
      <c r="X45" s="144"/>
    </row>
    <row r="46" spans="1:24" s="119" customFormat="1" ht="138.75" customHeight="1">
      <c r="A46" s="32" t="s">
        <v>343</v>
      </c>
      <c r="B46" s="32" t="s">
        <v>336</v>
      </c>
      <c r="C46" s="48" t="s">
        <v>57</v>
      </c>
      <c r="D46" s="51"/>
      <c r="E46" s="138"/>
      <c r="F46" s="138"/>
      <c r="G46" s="138"/>
      <c r="H46" s="203"/>
      <c r="I46" s="203"/>
      <c r="J46" s="139">
        <f t="shared" si="16"/>
        <v>0</v>
      </c>
      <c r="K46" s="138"/>
      <c r="L46" s="138"/>
      <c r="M46" s="138"/>
      <c r="N46" s="222">
        <v>87.83604</v>
      </c>
      <c r="O46" s="138"/>
      <c r="P46" s="222"/>
      <c r="Q46" s="138"/>
      <c r="R46" s="138"/>
      <c r="S46" s="138"/>
      <c r="T46" s="138"/>
      <c r="U46" s="165">
        <f>SUM(K46:T46)</f>
        <v>87.83604</v>
      </c>
      <c r="V46" s="203"/>
      <c r="W46" s="195">
        <f t="shared" si="3"/>
        <v>87.83604</v>
      </c>
      <c r="X46" s="227" t="s">
        <v>392</v>
      </c>
    </row>
    <row r="47" spans="1:24" s="119" customFormat="1" ht="135" customHeight="1" hidden="1">
      <c r="A47" s="32" t="s">
        <v>343</v>
      </c>
      <c r="B47" s="32" t="s">
        <v>336</v>
      </c>
      <c r="C47" s="48" t="s">
        <v>203</v>
      </c>
      <c r="D47" s="51"/>
      <c r="E47" s="138"/>
      <c r="F47" s="138"/>
      <c r="G47" s="138"/>
      <c r="H47" s="203"/>
      <c r="I47" s="203"/>
      <c r="J47" s="139">
        <f t="shared" si="16"/>
        <v>0</v>
      </c>
      <c r="K47" s="138"/>
      <c r="L47" s="138"/>
      <c r="M47" s="138"/>
      <c r="N47" s="138"/>
      <c r="O47" s="138"/>
      <c r="P47" s="222"/>
      <c r="Q47" s="138"/>
      <c r="R47" s="138"/>
      <c r="S47" s="138"/>
      <c r="T47" s="138"/>
      <c r="U47" s="165">
        <f t="shared" si="13"/>
        <v>0</v>
      </c>
      <c r="V47" s="203"/>
      <c r="W47" s="195">
        <f t="shared" si="3"/>
        <v>0</v>
      </c>
      <c r="X47" s="144"/>
    </row>
    <row r="48" spans="1:24" s="119" customFormat="1" ht="81" customHeight="1" hidden="1">
      <c r="A48" s="32" t="s">
        <v>343</v>
      </c>
      <c r="B48" s="32" t="s">
        <v>336</v>
      </c>
      <c r="C48" s="48" t="s">
        <v>57</v>
      </c>
      <c r="D48" s="51"/>
      <c r="E48" s="138"/>
      <c r="F48" s="138"/>
      <c r="G48" s="138"/>
      <c r="H48" s="203"/>
      <c r="I48" s="203"/>
      <c r="J48" s="139">
        <f t="shared" si="16"/>
        <v>0</v>
      </c>
      <c r="K48" s="138"/>
      <c r="L48" s="138"/>
      <c r="M48" s="138"/>
      <c r="N48" s="138"/>
      <c r="O48" s="138"/>
      <c r="P48" s="222"/>
      <c r="Q48" s="138"/>
      <c r="R48" s="138"/>
      <c r="S48" s="138"/>
      <c r="T48" s="138"/>
      <c r="U48" s="165">
        <f>SUM(K48:T48)</f>
        <v>0</v>
      </c>
      <c r="V48" s="203"/>
      <c r="W48" s="195">
        <f>J48+U48</f>
        <v>0</v>
      </c>
      <c r="X48" s="144"/>
    </row>
    <row r="49" spans="1:24" s="297" customFormat="1" ht="204" customHeight="1" hidden="1">
      <c r="A49" s="289" t="s">
        <v>343</v>
      </c>
      <c r="B49" s="289" t="s">
        <v>336</v>
      </c>
      <c r="C49" s="290" t="s">
        <v>44</v>
      </c>
      <c r="D49" s="291"/>
      <c r="E49" s="292"/>
      <c r="F49" s="292"/>
      <c r="G49" s="292"/>
      <c r="H49" s="293"/>
      <c r="I49" s="293"/>
      <c r="J49" s="293">
        <f t="shared" si="16"/>
        <v>0</v>
      </c>
      <c r="K49" s="292"/>
      <c r="L49" s="292"/>
      <c r="M49" s="292"/>
      <c r="N49" s="294"/>
      <c r="O49" s="292"/>
      <c r="P49" s="334"/>
      <c r="Q49" s="292"/>
      <c r="R49" s="292"/>
      <c r="S49" s="292"/>
      <c r="T49" s="292"/>
      <c r="U49" s="295">
        <f>SUM(K49:T49)</f>
        <v>0</v>
      </c>
      <c r="V49" s="293"/>
      <c r="W49" s="275">
        <f>J49+U49</f>
        <v>0</v>
      </c>
      <c r="X49" s="296"/>
    </row>
    <row r="50" spans="1:24" s="119" customFormat="1" ht="148.5" customHeight="1" hidden="1">
      <c r="A50" s="32" t="s">
        <v>343</v>
      </c>
      <c r="B50" s="32" t="s">
        <v>336</v>
      </c>
      <c r="C50" s="48" t="s">
        <v>45</v>
      </c>
      <c r="D50" s="51"/>
      <c r="E50" s="138"/>
      <c r="F50" s="138"/>
      <c r="G50" s="138"/>
      <c r="H50" s="203"/>
      <c r="I50" s="203"/>
      <c r="J50" s="139">
        <f t="shared" si="16"/>
        <v>0</v>
      </c>
      <c r="K50" s="138"/>
      <c r="L50" s="138"/>
      <c r="M50" s="138"/>
      <c r="N50" s="145"/>
      <c r="O50" s="138"/>
      <c r="P50" s="222"/>
      <c r="Q50" s="138"/>
      <c r="R50" s="138"/>
      <c r="S50" s="138"/>
      <c r="T50" s="138"/>
      <c r="U50" s="165">
        <f t="shared" si="13"/>
        <v>0</v>
      </c>
      <c r="V50" s="203"/>
      <c r="W50" s="195">
        <f t="shared" si="3"/>
        <v>0</v>
      </c>
      <c r="X50" s="144"/>
    </row>
    <row r="51" spans="1:24" s="119" customFormat="1" ht="140.25" customHeight="1" hidden="1">
      <c r="A51" s="32" t="s">
        <v>343</v>
      </c>
      <c r="B51" s="32" t="s">
        <v>336</v>
      </c>
      <c r="C51" s="48" t="s">
        <v>250</v>
      </c>
      <c r="D51" s="51"/>
      <c r="E51" s="138"/>
      <c r="F51" s="138"/>
      <c r="G51" s="138"/>
      <c r="H51" s="203"/>
      <c r="I51" s="203"/>
      <c r="J51" s="139">
        <f t="shared" si="16"/>
        <v>0</v>
      </c>
      <c r="K51" s="138"/>
      <c r="L51" s="138"/>
      <c r="M51" s="138"/>
      <c r="N51" s="145"/>
      <c r="O51" s="138"/>
      <c r="P51" s="222"/>
      <c r="Q51" s="138"/>
      <c r="R51" s="138"/>
      <c r="S51" s="138"/>
      <c r="T51" s="138"/>
      <c r="U51" s="165">
        <f t="shared" si="13"/>
        <v>0</v>
      </c>
      <c r="V51" s="203"/>
      <c r="W51" s="195">
        <f t="shared" si="3"/>
        <v>0</v>
      </c>
      <c r="X51" s="144"/>
    </row>
    <row r="52" spans="1:24" s="119" customFormat="1" ht="99.75" customHeight="1" hidden="1">
      <c r="A52" s="32" t="s">
        <v>213</v>
      </c>
      <c r="B52" s="32"/>
      <c r="C52" s="230" t="s">
        <v>215</v>
      </c>
      <c r="D52" s="51"/>
      <c r="E52" s="138"/>
      <c r="F52" s="138"/>
      <c r="G52" s="138"/>
      <c r="H52" s="203"/>
      <c r="I52" s="203"/>
      <c r="J52" s="139">
        <f t="shared" si="16"/>
        <v>0</v>
      </c>
      <c r="K52" s="138"/>
      <c r="L52" s="138"/>
      <c r="M52" s="138"/>
      <c r="N52" s="145"/>
      <c r="O52" s="138"/>
      <c r="P52" s="222"/>
      <c r="Q52" s="138"/>
      <c r="R52" s="138"/>
      <c r="S52" s="138"/>
      <c r="T52" s="138"/>
      <c r="U52" s="165">
        <f aca="true" t="shared" si="17" ref="U52:U60">SUM(K52:T52)</f>
        <v>0</v>
      </c>
      <c r="V52" s="203"/>
      <c r="W52" s="195">
        <f aca="true" t="shared" si="18" ref="W52:W60">J52+U52</f>
        <v>0</v>
      </c>
      <c r="X52" s="144"/>
    </row>
    <row r="53" spans="1:24" s="119" customFormat="1" ht="12.75" customHeight="1" hidden="1">
      <c r="A53" s="32" t="s">
        <v>176</v>
      </c>
      <c r="B53" s="32" t="s">
        <v>342</v>
      </c>
      <c r="C53" s="48" t="s">
        <v>66</v>
      </c>
      <c r="D53" s="51"/>
      <c r="E53" s="138"/>
      <c r="F53" s="138"/>
      <c r="G53" s="138"/>
      <c r="H53" s="203"/>
      <c r="I53" s="203"/>
      <c r="J53" s="139">
        <f t="shared" si="16"/>
        <v>0</v>
      </c>
      <c r="K53" s="138"/>
      <c r="L53" s="138"/>
      <c r="M53" s="138"/>
      <c r="N53" s="145"/>
      <c r="O53" s="138"/>
      <c r="P53" s="222"/>
      <c r="Q53" s="138"/>
      <c r="R53" s="138"/>
      <c r="S53" s="145"/>
      <c r="T53" s="138"/>
      <c r="U53" s="165">
        <f t="shared" si="17"/>
        <v>0</v>
      </c>
      <c r="V53" s="203"/>
      <c r="W53" s="195">
        <f t="shared" si="18"/>
        <v>0</v>
      </c>
      <c r="X53" s="227"/>
    </row>
    <row r="54" spans="1:24" s="119" customFormat="1" ht="86.25" customHeight="1">
      <c r="A54" s="32" t="s">
        <v>176</v>
      </c>
      <c r="B54" s="32" t="s">
        <v>342</v>
      </c>
      <c r="C54" s="48" t="s">
        <v>55</v>
      </c>
      <c r="D54" s="51"/>
      <c r="E54" s="138"/>
      <c r="F54" s="138"/>
      <c r="G54" s="138"/>
      <c r="H54" s="203"/>
      <c r="I54" s="203"/>
      <c r="J54" s="139">
        <f t="shared" si="16"/>
        <v>0</v>
      </c>
      <c r="K54" s="138"/>
      <c r="L54" s="138"/>
      <c r="M54" s="138"/>
      <c r="N54" s="145"/>
      <c r="O54" s="138"/>
      <c r="P54" s="222">
        <v>0.88502</v>
      </c>
      <c r="Q54" s="138"/>
      <c r="R54" s="138"/>
      <c r="S54" s="138"/>
      <c r="T54" s="138"/>
      <c r="U54" s="165">
        <f t="shared" si="17"/>
        <v>0.88502</v>
      </c>
      <c r="V54" s="203"/>
      <c r="W54" s="195">
        <f t="shared" si="18"/>
        <v>0.88502</v>
      </c>
      <c r="X54" s="144"/>
    </row>
    <row r="55" spans="1:24" s="119" customFormat="1" ht="99.75" customHeight="1">
      <c r="A55" s="32" t="s">
        <v>176</v>
      </c>
      <c r="B55" s="32" t="s">
        <v>342</v>
      </c>
      <c r="C55" s="48" t="s">
        <v>82</v>
      </c>
      <c r="D55" s="51"/>
      <c r="E55" s="138"/>
      <c r="F55" s="138"/>
      <c r="G55" s="138"/>
      <c r="H55" s="203"/>
      <c r="I55" s="203"/>
      <c r="J55" s="139">
        <f t="shared" si="16"/>
        <v>0</v>
      </c>
      <c r="K55" s="138"/>
      <c r="L55" s="138"/>
      <c r="M55" s="138"/>
      <c r="N55" s="145"/>
      <c r="O55" s="138"/>
      <c r="P55" s="222"/>
      <c r="Q55" s="138"/>
      <c r="R55" s="138"/>
      <c r="S55" s="138">
        <v>87</v>
      </c>
      <c r="T55" s="138"/>
      <c r="U55" s="165">
        <f>SUM(K55:T55)</f>
        <v>87</v>
      </c>
      <c r="V55" s="203"/>
      <c r="W55" s="195">
        <f>J55+U55</f>
        <v>87</v>
      </c>
      <c r="X55" s="144"/>
    </row>
    <row r="56" spans="1:24" s="119" customFormat="1" ht="99.75" customHeight="1">
      <c r="A56" s="32" t="s">
        <v>176</v>
      </c>
      <c r="B56" s="32" t="s">
        <v>342</v>
      </c>
      <c r="C56" s="48" t="s">
        <v>83</v>
      </c>
      <c r="D56" s="51"/>
      <c r="E56" s="138"/>
      <c r="F56" s="138"/>
      <c r="G56" s="138"/>
      <c r="H56" s="203"/>
      <c r="I56" s="203"/>
      <c r="J56" s="139">
        <f t="shared" si="16"/>
        <v>0</v>
      </c>
      <c r="K56" s="138"/>
      <c r="L56" s="138"/>
      <c r="M56" s="138"/>
      <c r="N56" s="145"/>
      <c r="O56" s="138"/>
      <c r="P56" s="222"/>
      <c r="Q56" s="138"/>
      <c r="R56" s="138"/>
      <c r="S56" s="145">
        <v>109.62092</v>
      </c>
      <c r="T56" s="138"/>
      <c r="U56" s="165">
        <f>SUM(K56:T56)</f>
        <v>109.62092</v>
      </c>
      <c r="V56" s="203"/>
      <c r="W56" s="195">
        <f>J56+U56</f>
        <v>109.62092</v>
      </c>
      <c r="X56" s="144"/>
    </row>
    <row r="57" spans="1:24" s="119" customFormat="1" ht="48" customHeight="1" hidden="1">
      <c r="A57" s="32" t="s">
        <v>176</v>
      </c>
      <c r="B57" s="32" t="s">
        <v>342</v>
      </c>
      <c r="C57" s="48" t="s">
        <v>241</v>
      </c>
      <c r="D57" s="51"/>
      <c r="E57" s="138"/>
      <c r="F57" s="138"/>
      <c r="G57" s="138"/>
      <c r="H57" s="203"/>
      <c r="I57" s="203"/>
      <c r="J57" s="139">
        <f t="shared" si="16"/>
        <v>0</v>
      </c>
      <c r="K57" s="138"/>
      <c r="L57" s="138"/>
      <c r="M57" s="138"/>
      <c r="N57" s="145"/>
      <c r="O57" s="138"/>
      <c r="P57" s="145"/>
      <c r="Q57" s="138"/>
      <c r="R57" s="138"/>
      <c r="S57" s="138"/>
      <c r="T57" s="138"/>
      <c r="U57" s="165">
        <f t="shared" si="17"/>
        <v>0</v>
      </c>
      <c r="V57" s="203"/>
      <c r="W57" s="195">
        <f t="shared" si="18"/>
        <v>0</v>
      </c>
      <c r="X57" s="193"/>
    </row>
    <row r="58" spans="1:24" s="119" customFormat="1" ht="107.25" customHeight="1">
      <c r="A58" s="32" t="s">
        <v>31</v>
      </c>
      <c r="B58" s="32" t="s">
        <v>342</v>
      </c>
      <c r="C58" s="48" t="s">
        <v>70</v>
      </c>
      <c r="D58" s="51"/>
      <c r="E58" s="138"/>
      <c r="F58" s="138"/>
      <c r="G58" s="138"/>
      <c r="H58" s="203"/>
      <c r="I58" s="203"/>
      <c r="J58" s="139">
        <f t="shared" si="16"/>
        <v>0</v>
      </c>
      <c r="K58" s="138"/>
      <c r="L58" s="138"/>
      <c r="M58" s="138"/>
      <c r="N58" s="138"/>
      <c r="O58" s="138"/>
      <c r="P58" s="145">
        <v>25.0602</v>
      </c>
      <c r="Q58" s="138"/>
      <c r="R58" s="138"/>
      <c r="S58" s="145"/>
      <c r="T58" s="138"/>
      <c r="U58" s="165">
        <f t="shared" si="17"/>
        <v>25.0602</v>
      </c>
      <c r="V58" s="203"/>
      <c r="W58" s="195">
        <f t="shared" si="18"/>
        <v>25.0602</v>
      </c>
      <c r="X58" s="144"/>
    </row>
    <row r="59" spans="1:24" s="119" customFormat="1" ht="81" customHeight="1" hidden="1">
      <c r="A59" s="32" t="s">
        <v>31</v>
      </c>
      <c r="B59" s="32" t="s">
        <v>342</v>
      </c>
      <c r="C59" s="48" t="s">
        <v>70</v>
      </c>
      <c r="D59" s="51"/>
      <c r="E59" s="138"/>
      <c r="F59" s="138"/>
      <c r="G59" s="138"/>
      <c r="H59" s="203"/>
      <c r="I59" s="203"/>
      <c r="J59" s="139">
        <f t="shared" si="16"/>
        <v>0</v>
      </c>
      <c r="K59" s="138"/>
      <c r="L59" s="138"/>
      <c r="M59" s="138"/>
      <c r="N59" s="138"/>
      <c r="O59" s="138"/>
      <c r="P59" s="138"/>
      <c r="Q59" s="138"/>
      <c r="R59" s="138"/>
      <c r="S59" s="138"/>
      <c r="T59" s="138"/>
      <c r="U59" s="165">
        <f t="shared" si="17"/>
        <v>0</v>
      </c>
      <c r="V59" s="203"/>
      <c r="W59" s="195">
        <f t="shared" si="18"/>
        <v>0</v>
      </c>
      <c r="X59" s="144"/>
    </row>
    <row r="60" spans="1:24" s="300" customFormat="1" ht="98.25" customHeight="1">
      <c r="A60" s="32" t="s">
        <v>388</v>
      </c>
      <c r="B60" s="32" t="s">
        <v>342</v>
      </c>
      <c r="C60" s="184" t="s">
        <v>56</v>
      </c>
      <c r="D60" s="51"/>
      <c r="E60" s="145"/>
      <c r="F60" s="138"/>
      <c r="G60" s="138"/>
      <c r="H60" s="138"/>
      <c r="I60" s="138"/>
      <c r="J60" s="232">
        <f t="shared" si="16"/>
        <v>0</v>
      </c>
      <c r="K60" s="138"/>
      <c r="L60" s="138"/>
      <c r="M60" s="138"/>
      <c r="N60" s="138"/>
      <c r="O60" s="138"/>
      <c r="P60" s="145">
        <v>22.85585</v>
      </c>
      <c r="Q60" s="138"/>
      <c r="R60" s="138"/>
      <c r="S60" s="138"/>
      <c r="T60" s="138"/>
      <c r="U60" s="232">
        <f t="shared" si="17"/>
        <v>22.85585</v>
      </c>
      <c r="V60" s="138"/>
      <c r="W60" s="234">
        <f t="shared" si="18"/>
        <v>22.85585</v>
      </c>
      <c r="X60" s="299" t="s">
        <v>15</v>
      </c>
    </row>
    <row r="61" spans="1:24" s="300" customFormat="1" ht="111" customHeight="1">
      <c r="A61" s="32" t="s">
        <v>388</v>
      </c>
      <c r="B61" s="32" t="s">
        <v>342</v>
      </c>
      <c r="C61" s="184" t="s">
        <v>84</v>
      </c>
      <c r="D61" s="51"/>
      <c r="E61" s="145"/>
      <c r="F61" s="138"/>
      <c r="G61" s="138"/>
      <c r="H61" s="203"/>
      <c r="I61" s="203"/>
      <c r="J61" s="165">
        <f t="shared" si="16"/>
        <v>0</v>
      </c>
      <c r="K61" s="138"/>
      <c r="L61" s="138"/>
      <c r="M61" s="138"/>
      <c r="N61" s="138"/>
      <c r="O61" s="138"/>
      <c r="P61" s="138"/>
      <c r="Q61" s="138"/>
      <c r="R61" s="138"/>
      <c r="S61" s="138">
        <v>1.06</v>
      </c>
      <c r="T61" s="138"/>
      <c r="U61" s="165">
        <f>SUM(K61:T61)</f>
        <v>1.06</v>
      </c>
      <c r="V61" s="203"/>
      <c r="W61" s="195">
        <f>J61+U61</f>
        <v>1.06</v>
      </c>
      <c r="X61" s="299"/>
    </row>
    <row r="62" spans="1:24" s="119" customFormat="1" ht="108.75" customHeight="1" hidden="1">
      <c r="A62" s="46" t="s">
        <v>388</v>
      </c>
      <c r="B62" s="46" t="s">
        <v>342</v>
      </c>
      <c r="C62" s="29" t="s">
        <v>239</v>
      </c>
      <c r="D62" s="51"/>
      <c r="E62" s="145"/>
      <c r="F62" s="138"/>
      <c r="G62" s="138"/>
      <c r="H62" s="203"/>
      <c r="I62" s="203"/>
      <c r="J62" s="165">
        <f t="shared" si="16"/>
        <v>0</v>
      </c>
      <c r="K62" s="138"/>
      <c r="L62" s="138"/>
      <c r="M62" s="138"/>
      <c r="N62" s="138"/>
      <c r="O62" s="138"/>
      <c r="P62" s="138"/>
      <c r="Q62" s="138"/>
      <c r="R62" s="138"/>
      <c r="S62" s="138"/>
      <c r="T62" s="138"/>
      <c r="U62" s="165">
        <f t="shared" si="13"/>
        <v>0</v>
      </c>
      <c r="V62" s="203"/>
      <c r="W62" s="195">
        <f aca="true" t="shared" si="19" ref="W62:W72">J62+U62</f>
        <v>0</v>
      </c>
      <c r="X62" s="144"/>
    </row>
    <row r="63" spans="1:24" s="118" customFormat="1" ht="108" customHeight="1" hidden="1">
      <c r="A63" s="46" t="s">
        <v>388</v>
      </c>
      <c r="B63" s="46" t="s">
        <v>342</v>
      </c>
      <c r="C63" s="29" t="s">
        <v>9</v>
      </c>
      <c r="D63" s="51"/>
      <c r="E63" s="145"/>
      <c r="F63" s="138"/>
      <c r="G63" s="138"/>
      <c r="H63" s="203"/>
      <c r="I63" s="203"/>
      <c r="J63" s="165">
        <f t="shared" si="16"/>
        <v>0</v>
      </c>
      <c r="K63" s="138"/>
      <c r="L63" s="138"/>
      <c r="M63" s="138"/>
      <c r="N63" s="138"/>
      <c r="O63" s="138"/>
      <c r="P63" s="138"/>
      <c r="Q63" s="146"/>
      <c r="R63" s="146"/>
      <c r="S63" s="146"/>
      <c r="T63" s="138"/>
      <c r="U63" s="165">
        <f t="shared" si="13"/>
        <v>0</v>
      </c>
      <c r="V63" s="203"/>
      <c r="W63" s="195">
        <f t="shared" si="19"/>
        <v>0</v>
      </c>
      <c r="X63" s="147"/>
    </row>
    <row r="64" spans="1:24" s="118" customFormat="1" ht="204" customHeight="1" hidden="1">
      <c r="A64" s="46" t="s">
        <v>206</v>
      </c>
      <c r="B64" s="46" t="s">
        <v>342</v>
      </c>
      <c r="C64" s="29" t="s">
        <v>65</v>
      </c>
      <c r="D64" s="51"/>
      <c r="E64" s="138"/>
      <c r="F64" s="138"/>
      <c r="G64" s="138"/>
      <c r="H64" s="203"/>
      <c r="I64" s="203"/>
      <c r="J64" s="139">
        <f t="shared" si="16"/>
        <v>0</v>
      </c>
      <c r="K64" s="138"/>
      <c r="L64" s="138"/>
      <c r="M64" s="138"/>
      <c r="N64" s="138"/>
      <c r="O64" s="138"/>
      <c r="P64" s="138"/>
      <c r="Q64" s="146"/>
      <c r="R64" s="146"/>
      <c r="S64" s="225"/>
      <c r="T64" s="138"/>
      <c r="U64" s="165">
        <f t="shared" si="13"/>
        <v>0</v>
      </c>
      <c r="V64" s="203"/>
      <c r="W64" s="195">
        <f t="shared" si="19"/>
        <v>0</v>
      </c>
      <c r="X64" s="227"/>
    </row>
    <row r="65" spans="1:24" s="201" customFormat="1" ht="118.5" customHeight="1" hidden="1">
      <c r="A65" s="32" t="s">
        <v>289</v>
      </c>
      <c r="B65" s="32" t="s">
        <v>290</v>
      </c>
      <c r="C65" s="202" t="s">
        <v>53</v>
      </c>
      <c r="D65" s="51"/>
      <c r="E65" s="138"/>
      <c r="F65" s="138"/>
      <c r="G65" s="138"/>
      <c r="H65" s="203"/>
      <c r="I65" s="203"/>
      <c r="J65" s="139">
        <f t="shared" si="16"/>
        <v>0</v>
      </c>
      <c r="K65" s="138"/>
      <c r="L65" s="138"/>
      <c r="M65" s="222"/>
      <c r="N65" s="137"/>
      <c r="O65" s="137"/>
      <c r="P65" s="137"/>
      <c r="Q65" s="137"/>
      <c r="R65" s="137"/>
      <c r="S65" s="267"/>
      <c r="T65" s="267"/>
      <c r="U65" s="165">
        <f aca="true" t="shared" si="20" ref="U65:U77">SUM(K65:T65)</f>
        <v>0</v>
      </c>
      <c r="V65" s="203"/>
      <c r="W65" s="195">
        <f t="shared" si="19"/>
        <v>0</v>
      </c>
      <c r="X65" s="200"/>
    </row>
    <row r="66" spans="1:24" s="201" customFormat="1" ht="118.5" customHeight="1">
      <c r="A66" s="32" t="s">
        <v>289</v>
      </c>
      <c r="B66" s="32" t="s">
        <v>290</v>
      </c>
      <c r="C66" s="202" t="s">
        <v>71</v>
      </c>
      <c r="D66" s="51"/>
      <c r="E66" s="138"/>
      <c r="F66" s="138"/>
      <c r="G66" s="138"/>
      <c r="H66" s="203"/>
      <c r="I66" s="203"/>
      <c r="J66" s="139">
        <f t="shared" si="16"/>
        <v>0</v>
      </c>
      <c r="K66" s="138"/>
      <c r="L66" s="138"/>
      <c r="M66" s="222">
        <v>193.50764</v>
      </c>
      <c r="N66" s="137"/>
      <c r="O66" s="137"/>
      <c r="P66" s="137"/>
      <c r="Q66" s="222">
        <v>126.4116</v>
      </c>
      <c r="R66" s="137">
        <v>31.758</v>
      </c>
      <c r="S66" s="267"/>
      <c r="T66" s="267"/>
      <c r="U66" s="165">
        <f>SUM(K66:T66)</f>
        <v>351.67724</v>
      </c>
      <c r="V66" s="203"/>
      <c r="W66" s="195">
        <f>J66+U66</f>
        <v>351.67724</v>
      </c>
      <c r="X66" s="200"/>
    </row>
    <row r="67" spans="1:24" s="201" customFormat="1" ht="121.5" customHeight="1">
      <c r="A67" s="32" t="s">
        <v>289</v>
      </c>
      <c r="B67" s="32" t="s">
        <v>290</v>
      </c>
      <c r="C67" s="202" t="s">
        <v>77</v>
      </c>
      <c r="D67" s="51"/>
      <c r="E67" s="138"/>
      <c r="F67" s="138"/>
      <c r="G67" s="138"/>
      <c r="H67" s="203"/>
      <c r="I67" s="203"/>
      <c r="J67" s="139">
        <f t="shared" si="16"/>
        <v>0</v>
      </c>
      <c r="K67" s="138"/>
      <c r="L67" s="138"/>
      <c r="M67" s="222"/>
      <c r="N67" s="137"/>
      <c r="O67" s="137"/>
      <c r="P67" s="137"/>
      <c r="Q67" s="137"/>
      <c r="R67" s="222">
        <v>1080.36054</v>
      </c>
      <c r="S67" s="267"/>
      <c r="T67" s="267"/>
      <c r="U67" s="165">
        <f>SUM(K67:T67)</f>
        <v>1080.36054</v>
      </c>
      <c r="V67" s="203"/>
      <c r="W67" s="195">
        <f>J67+U67</f>
        <v>1080.36054</v>
      </c>
      <c r="X67" s="200"/>
    </row>
    <row r="68" spans="1:24" s="201" customFormat="1" ht="168" customHeight="1" hidden="1">
      <c r="A68" s="32" t="s">
        <v>289</v>
      </c>
      <c r="B68" s="32" t="s">
        <v>290</v>
      </c>
      <c r="C68" s="202" t="s">
        <v>383</v>
      </c>
      <c r="D68" s="51"/>
      <c r="E68" s="138"/>
      <c r="F68" s="138"/>
      <c r="G68" s="138"/>
      <c r="H68" s="203"/>
      <c r="I68" s="203"/>
      <c r="J68" s="139">
        <f t="shared" si="16"/>
        <v>0</v>
      </c>
      <c r="K68" s="138"/>
      <c r="L68" s="138"/>
      <c r="M68" s="222"/>
      <c r="N68" s="137"/>
      <c r="O68" s="137"/>
      <c r="P68" s="137"/>
      <c r="Q68" s="137"/>
      <c r="R68" s="137"/>
      <c r="S68" s="267"/>
      <c r="T68" s="267"/>
      <c r="U68" s="165">
        <f>SUM(K68:T68)</f>
        <v>0</v>
      </c>
      <c r="V68" s="203"/>
      <c r="W68" s="195">
        <f>J68+U68</f>
        <v>0</v>
      </c>
      <c r="X68" s="200"/>
    </row>
    <row r="69" spans="1:24" s="201" customFormat="1" ht="234" customHeight="1" hidden="1">
      <c r="A69" s="32" t="s">
        <v>212</v>
      </c>
      <c r="B69" s="32" t="s">
        <v>329</v>
      </c>
      <c r="C69" s="202" t="s">
        <v>227</v>
      </c>
      <c r="D69" s="51"/>
      <c r="E69" s="138"/>
      <c r="F69" s="138"/>
      <c r="G69" s="138"/>
      <c r="H69" s="203"/>
      <c r="I69" s="203"/>
      <c r="J69" s="139">
        <f t="shared" si="16"/>
        <v>0</v>
      </c>
      <c r="K69" s="138"/>
      <c r="L69" s="138"/>
      <c r="M69" s="137"/>
      <c r="N69" s="137"/>
      <c r="O69" s="137"/>
      <c r="P69" s="137"/>
      <c r="Q69" s="137"/>
      <c r="R69" s="137"/>
      <c r="S69" s="138"/>
      <c r="T69" s="138"/>
      <c r="U69" s="165">
        <f t="shared" si="20"/>
        <v>0</v>
      </c>
      <c r="V69" s="203"/>
      <c r="W69" s="195">
        <f t="shared" si="19"/>
        <v>0</v>
      </c>
      <c r="X69" s="200"/>
    </row>
    <row r="70" spans="1:24" s="118" customFormat="1" ht="111.75" customHeight="1" hidden="1">
      <c r="A70" s="32" t="s">
        <v>352</v>
      </c>
      <c r="B70" s="32" t="s">
        <v>350</v>
      </c>
      <c r="C70" s="129" t="s">
        <v>304</v>
      </c>
      <c r="D70" s="51"/>
      <c r="E70" s="138"/>
      <c r="F70" s="138"/>
      <c r="G70" s="138"/>
      <c r="H70" s="203"/>
      <c r="I70" s="203"/>
      <c r="J70" s="139">
        <f t="shared" si="16"/>
        <v>0</v>
      </c>
      <c r="K70" s="138"/>
      <c r="L70" s="138"/>
      <c r="M70" s="138"/>
      <c r="N70" s="138"/>
      <c r="O70" s="138"/>
      <c r="P70" s="145"/>
      <c r="Q70" s="138"/>
      <c r="R70" s="138"/>
      <c r="S70" s="138"/>
      <c r="T70" s="138"/>
      <c r="U70" s="165">
        <f t="shared" si="20"/>
        <v>0</v>
      </c>
      <c r="V70" s="203"/>
      <c r="W70" s="195">
        <f t="shared" si="19"/>
        <v>0</v>
      </c>
      <c r="X70" s="147"/>
    </row>
    <row r="71" spans="1:24" s="118" customFormat="1" ht="109.5" customHeight="1">
      <c r="A71" s="32" t="s">
        <v>352</v>
      </c>
      <c r="B71" s="32" t="s">
        <v>350</v>
      </c>
      <c r="C71" s="129" t="s">
        <v>207</v>
      </c>
      <c r="D71" s="51"/>
      <c r="E71" s="145">
        <v>45.2654</v>
      </c>
      <c r="F71" s="145"/>
      <c r="G71" s="145"/>
      <c r="H71" s="221"/>
      <c r="I71" s="221"/>
      <c r="J71" s="165">
        <f t="shared" si="16"/>
        <v>45.2654</v>
      </c>
      <c r="K71" s="138"/>
      <c r="L71" s="138"/>
      <c r="M71" s="138"/>
      <c r="N71" s="138"/>
      <c r="O71" s="138"/>
      <c r="P71" s="222">
        <v>313.33596</v>
      </c>
      <c r="Q71" s="222"/>
      <c r="R71" s="222"/>
      <c r="S71" s="138"/>
      <c r="T71" s="138"/>
      <c r="U71" s="165">
        <f t="shared" si="20"/>
        <v>313.33596</v>
      </c>
      <c r="V71" s="203"/>
      <c r="W71" s="195">
        <f t="shared" si="19"/>
        <v>358.60136</v>
      </c>
      <c r="X71" s="147"/>
    </row>
    <row r="72" spans="1:24" s="118" customFormat="1" ht="111.75" customHeight="1" hidden="1">
      <c r="A72" s="32" t="s">
        <v>352</v>
      </c>
      <c r="B72" s="32" t="s">
        <v>350</v>
      </c>
      <c r="C72" s="129" t="s">
        <v>78</v>
      </c>
      <c r="D72" s="51"/>
      <c r="E72" s="138"/>
      <c r="F72" s="138"/>
      <c r="G72" s="138"/>
      <c r="H72" s="203"/>
      <c r="I72" s="203"/>
      <c r="J72" s="139">
        <f t="shared" si="16"/>
        <v>0</v>
      </c>
      <c r="K72" s="138"/>
      <c r="L72" s="138"/>
      <c r="M72" s="138"/>
      <c r="N72" s="138"/>
      <c r="O72" s="138"/>
      <c r="P72" s="138"/>
      <c r="Q72" s="138"/>
      <c r="R72" s="138"/>
      <c r="S72" s="138"/>
      <c r="T72" s="138"/>
      <c r="U72" s="139">
        <f t="shared" si="20"/>
        <v>0</v>
      </c>
      <c r="V72" s="203"/>
      <c r="W72" s="195">
        <f t="shared" si="19"/>
        <v>0</v>
      </c>
      <c r="X72" s="147"/>
    </row>
    <row r="73" spans="1:24" s="201" customFormat="1" ht="123.75" customHeight="1">
      <c r="A73" s="32" t="s">
        <v>32</v>
      </c>
      <c r="B73" s="32" t="s">
        <v>290</v>
      </c>
      <c r="C73" s="129" t="s">
        <v>73</v>
      </c>
      <c r="D73" s="51"/>
      <c r="E73" s="138"/>
      <c r="F73" s="138"/>
      <c r="G73" s="138"/>
      <c r="H73" s="203"/>
      <c r="I73" s="203"/>
      <c r="J73" s="139">
        <f t="shared" si="16"/>
        <v>0</v>
      </c>
      <c r="K73" s="138">
        <v>25.6</v>
      </c>
      <c r="L73" s="138"/>
      <c r="M73" s="138"/>
      <c r="N73" s="138"/>
      <c r="O73" s="138"/>
      <c r="P73" s="138"/>
      <c r="Q73" s="138"/>
      <c r="R73" s="138"/>
      <c r="S73" s="138"/>
      <c r="T73" s="138"/>
      <c r="U73" s="139">
        <f>SUM(K73:T73)</f>
        <v>25.6</v>
      </c>
      <c r="V73" s="203"/>
      <c r="W73" s="195">
        <f aca="true" t="shared" si="21" ref="W73:W78">J73+U73</f>
        <v>25.6</v>
      </c>
      <c r="X73" s="144"/>
    </row>
    <row r="74" spans="1:24" s="201" customFormat="1" ht="152.25" customHeight="1">
      <c r="A74" s="32" t="s">
        <v>32</v>
      </c>
      <c r="B74" s="32" t="s">
        <v>290</v>
      </c>
      <c r="C74" s="129" t="s">
        <v>74</v>
      </c>
      <c r="D74" s="51"/>
      <c r="E74" s="138"/>
      <c r="F74" s="138"/>
      <c r="G74" s="138"/>
      <c r="H74" s="203"/>
      <c r="I74" s="203"/>
      <c r="J74" s="139">
        <f t="shared" si="16"/>
        <v>0</v>
      </c>
      <c r="K74" s="138"/>
      <c r="L74" s="138"/>
      <c r="M74" s="138"/>
      <c r="N74" s="138"/>
      <c r="O74" s="138"/>
      <c r="P74" s="145">
        <v>1.37846</v>
      </c>
      <c r="Q74" s="145"/>
      <c r="R74" s="145"/>
      <c r="S74" s="145"/>
      <c r="T74" s="145"/>
      <c r="U74" s="165">
        <f t="shared" si="20"/>
        <v>1.37846</v>
      </c>
      <c r="V74" s="203"/>
      <c r="W74" s="195">
        <f t="shared" si="21"/>
        <v>1.37846</v>
      </c>
      <c r="X74" s="144"/>
    </row>
    <row r="75" spans="1:24" s="118" customFormat="1" ht="97.5" customHeight="1" hidden="1">
      <c r="A75" s="32" t="s">
        <v>262</v>
      </c>
      <c r="B75" s="32" t="s">
        <v>33</v>
      </c>
      <c r="C75" s="129" t="s">
        <v>305</v>
      </c>
      <c r="D75" s="51"/>
      <c r="E75" s="145"/>
      <c r="F75" s="138"/>
      <c r="G75" s="138"/>
      <c r="H75" s="203"/>
      <c r="I75" s="203"/>
      <c r="J75" s="165">
        <f t="shared" si="16"/>
        <v>0</v>
      </c>
      <c r="K75" s="138"/>
      <c r="L75" s="138"/>
      <c r="M75" s="138"/>
      <c r="N75" s="138"/>
      <c r="O75" s="138"/>
      <c r="P75" s="145"/>
      <c r="Q75" s="138"/>
      <c r="R75" s="138"/>
      <c r="S75" s="138"/>
      <c r="T75" s="138"/>
      <c r="U75" s="139">
        <f t="shared" si="20"/>
        <v>0</v>
      </c>
      <c r="V75" s="203"/>
      <c r="W75" s="195">
        <f t="shared" si="21"/>
        <v>0</v>
      </c>
      <c r="X75" s="148"/>
    </row>
    <row r="76" spans="1:24" s="118" customFormat="1" ht="105.75" customHeight="1" hidden="1">
      <c r="A76" s="32" t="s">
        <v>262</v>
      </c>
      <c r="B76" s="32" t="s">
        <v>33</v>
      </c>
      <c r="C76" s="129" t="s">
        <v>103</v>
      </c>
      <c r="D76" s="51"/>
      <c r="E76" s="145"/>
      <c r="F76" s="138"/>
      <c r="G76" s="138"/>
      <c r="H76" s="138"/>
      <c r="I76" s="138"/>
      <c r="J76" s="232">
        <f t="shared" si="16"/>
        <v>0</v>
      </c>
      <c r="K76" s="138"/>
      <c r="L76" s="138"/>
      <c r="M76" s="138"/>
      <c r="N76" s="138"/>
      <c r="O76" s="138"/>
      <c r="P76" s="145"/>
      <c r="Q76" s="138"/>
      <c r="R76" s="138"/>
      <c r="S76" s="138"/>
      <c r="T76" s="138"/>
      <c r="U76" s="233">
        <f t="shared" si="20"/>
        <v>0</v>
      </c>
      <c r="V76" s="138"/>
      <c r="W76" s="234">
        <f t="shared" si="21"/>
        <v>0</v>
      </c>
      <c r="X76" s="144"/>
    </row>
    <row r="77" spans="1:24" s="118" customFormat="1" ht="123.75" customHeight="1" hidden="1">
      <c r="A77" s="32" t="s">
        <v>177</v>
      </c>
      <c r="B77" s="32" t="s">
        <v>178</v>
      </c>
      <c r="C77" s="129" t="s">
        <v>46</v>
      </c>
      <c r="D77" s="51"/>
      <c r="E77" s="145"/>
      <c r="F77" s="138"/>
      <c r="G77" s="138"/>
      <c r="H77" s="203"/>
      <c r="I77" s="203"/>
      <c r="J77" s="139">
        <f t="shared" si="16"/>
        <v>0</v>
      </c>
      <c r="K77" s="138"/>
      <c r="L77" s="138"/>
      <c r="M77" s="138"/>
      <c r="N77" s="138"/>
      <c r="O77" s="138"/>
      <c r="P77" s="145"/>
      <c r="Q77" s="138"/>
      <c r="R77" s="138"/>
      <c r="S77" s="138"/>
      <c r="T77" s="138"/>
      <c r="U77" s="139">
        <f t="shared" si="20"/>
        <v>0</v>
      </c>
      <c r="V77" s="203"/>
      <c r="W77" s="195">
        <f t="shared" si="21"/>
        <v>0</v>
      </c>
      <c r="X77" s="147"/>
    </row>
    <row r="78" spans="1:24" s="118" customFormat="1" ht="60" customHeight="1">
      <c r="A78" s="92" t="s">
        <v>249</v>
      </c>
      <c r="B78" s="404" t="s">
        <v>252</v>
      </c>
      <c r="C78" s="404"/>
      <c r="D78" s="243">
        <f aca="true" t="shared" si="22" ref="D78:I78">SUM(D89:D91)</f>
        <v>1</v>
      </c>
      <c r="E78" s="248">
        <f>SUM(E81:E91)</f>
        <v>3.84849</v>
      </c>
      <c r="F78" s="248">
        <f t="shared" si="22"/>
        <v>10</v>
      </c>
      <c r="G78" s="248">
        <f t="shared" si="22"/>
        <v>0</v>
      </c>
      <c r="H78" s="248">
        <f t="shared" si="22"/>
        <v>0</v>
      </c>
      <c r="I78" s="248">
        <f t="shared" si="22"/>
        <v>0</v>
      </c>
      <c r="J78" s="248">
        <f>SUM(J81:J91)</f>
        <v>14.84849</v>
      </c>
      <c r="K78" s="248">
        <f>SUM(K79:K86)</f>
        <v>183.104</v>
      </c>
      <c r="L78" s="248">
        <f aca="true" t="shared" si="23" ref="L78:T78">SUM(L79:L85)</f>
        <v>0</v>
      </c>
      <c r="M78" s="248">
        <f t="shared" si="23"/>
        <v>0</v>
      </c>
      <c r="N78" s="248">
        <f t="shared" si="23"/>
        <v>0</v>
      </c>
      <c r="O78" s="248">
        <f t="shared" si="23"/>
        <v>0</v>
      </c>
      <c r="P78" s="248">
        <f t="shared" si="23"/>
        <v>29.09961</v>
      </c>
      <c r="Q78" s="248">
        <f t="shared" si="23"/>
        <v>0</v>
      </c>
      <c r="R78" s="248">
        <f t="shared" si="23"/>
        <v>0</v>
      </c>
      <c r="S78" s="248">
        <f t="shared" si="23"/>
        <v>0</v>
      </c>
      <c r="T78" s="248">
        <f t="shared" si="23"/>
        <v>0</v>
      </c>
      <c r="U78" s="246">
        <f>SUM(K78:T78)</f>
        <v>212.20361000000003</v>
      </c>
      <c r="V78" s="247"/>
      <c r="W78" s="248">
        <f t="shared" si="21"/>
        <v>227.05210000000002</v>
      </c>
      <c r="X78" s="147"/>
    </row>
    <row r="79" spans="1:24" s="118" customFormat="1" ht="33.75" customHeight="1">
      <c r="A79" s="46" t="s">
        <v>324</v>
      </c>
      <c r="B79" s="32" t="s">
        <v>332</v>
      </c>
      <c r="C79" s="48" t="s">
        <v>3</v>
      </c>
      <c r="D79" s="51"/>
      <c r="E79" s="138"/>
      <c r="F79" s="138"/>
      <c r="G79" s="138"/>
      <c r="H79" s="203"/>
      <c r="I79" s="203"/>
      <c r="J79" s="139">
        <f aca="true" t="shared" si="24" ref="J79:J88">SUM(D79:G79)</f>
        <v>0</v>
      </c>
      <c r="K79" s="138">
        <v>30</v>
      </c>
      <c r="L79" s="138"/>
      <c r="M79" s="138"/>
      <c r="N79" s="138"/>
      <c r="O79" s="138"/>
      <c r="P79" s="138"/>
      <c r="Q79" s="146"/>
      <c r="R79" s="146"/>
      <c r="S79" s="146"/>
      <c r="T79" s="138"/>
      <c r="U79" s="165">
        <f aca="true" t="shared" si="25" ref="U79:U89">SUM(K79:T79)</f>
        <v>30</v>
      </c>
      <c r="V79" s="203"/>
      <c r="W79" s="195">
        <f aca="true" t="shared" si="26" ref="W79:W89">J79+U79</f>
        <v>30</v>
      </c>
      <c r="X79" s="147" t="s">
        <v>204</v>
      </c>
    </row>
    <row r="80" spans="1:24" s="118" customFormat="1" ht="33.75" customHeight="1">
      <c r="A80" s="46" t="s">
        <v>325</v>
      </c>
      <c r="B80" s="32" t="s">
        <v>333</v>
      </c>
      <c r="C80" s="48" t="s">
        <v>154</v>
      </c>
      <c r="D80" s="51"/>
      <c r="E80" s="138"/>
      <c r="F80" s="138"/>
      <c r="G80" s="138"/>
      <c r="H80" s="203"/>
      <c r="I80" s="203"/>
      <c r="J80" s="139">
        <f t="shared" si="24"/>
        <v>0</v>
      </c>
      <c r="K80" s="138">
        <v>5</v>
      </c>
      <c r="L80" s="138"/>
      <c r="M80" s="138"/>
      <c r="N80" s="138"/>
      <c r="O80" s="138"/>
      <c r="P80" s="138"/>
      <c r="Q80" s="138"/>
      <c r="R80" s="138"/>
      <c r="S80" s="138"/>
      <c r="T80" s="138"/>
      <c r="U80" s="165">
        <f t="shared" si="25"/>
        <v>5</v>
      </c>
      <c r="V80" s="203"/>
      <c r="W80" s="195">
        <f t="shared" si="26"/>
        <v>5</v>
      </c>
      <c r="X80" s="147"/>
    </row>
    <row r="81" spans="1:24" s="118" customFormat="1" ht="33.75" customHeight="1">
      <c r="A81" s="32" t="s">
        <v>326</v>
      </c>
      <c r="B81" s="32" t="s">
        <v>330</v>
      </c>
      <c r="C81" s="48" t="s">
        <v>374</v>
      </c>
      <c r="D81" s="51"/>
      <c r="E81" s="138"/>
      <c r="F81" s="138"/>
      <c r="G81" s="138"/>
      <c r="H81" s="203"/>
      <c r="I81" s="203"/>
      <c r="J81" s="139">
        <f t="shared" si="24"/>
        <v>0</v>
      </c>
      <c r="K81" s="145">
        <v>99.884</v>
      </c>
      <c r="L81" s="145"/>
      <c r="M81" s="145"/>
      <c r="N81" s="145"/>
      <c r="O81" s="145"/>
      <c r="P81" s="145">
        <v>29.09961</v>
      </c>
      <c r="Q81" s="138"/>
      <c r="R81" s="138"/>
      <c r="S81" s="138"/>
      <c r="T81" s="138"/>
      <c r="U81" s="165">
        <f t="shared" si="25"/>
        <v>128.98361</v>
      </c>
      <c r="V81" s="203"/>
      <c r="W81" s="195">
        <f t="shared" si="26"/>
        <v>128.98361</v>
      </c>
      <c r="X81" s="147" t="s">
        <v>141</v>
      </c>
    </row>
    <row r="82" spans="1:24" s="118" customFormat="1" ht="48.75" customHeight="1" hidden="1">
      <c r="A82" s="32" t="s">
        <v>334</v>
      </c>
      <c r="B82" s="32" t="s">
        <v>335</v>
      </c>
      <c r="C82" s="184" t="s">
        <v>144</v>
      </c>
      <c r="D82" s="51"/>
      <c r="E82" s="138"/>
      <c r="F82" s="138"/>
      <c r="G82" s="138"/>
      <c r="H82" s="203"/>
      <c r="I82" s="203"/>
      <c r="J82" s="139">
        <f t="shared" si="24"/>
        <v>0</v>
      </c>
      <c r="K82" s="138"/>
      <c r="L82" s="138"/>
      <c r="M82" s="138"/>
      <c r="N82" s="138"/>
      <c r="O82" s="138"/>
      <c r="P82" s="138"/>
      <c r="Q82" s="138"/>
      <c r="R82" s="138"/>
      <c r="S82" s="138"/>
      <c r="T82" s="138"/>
      <c r="U82" s="165">
        <f t="shared" si="25"/>
        <v>0</v>
      </c>
      <c r="V82" s="203"/>
      <c r="W82" s="195">
        <f t="shared" si="26"/>
        <v>0</v>
      </c>
      <c r="X82" s="147"/>
    </row>
    <row r="83" spans="1:24" s="118" customFormat="1" ht="57.75" customHeight="1" hidden="1">
      <c r="A83" s="32" t="s">
        <v>293</v>
      </c>
      <c r="B83" s="32" t="s">
        <v>294</v>
      </c>
      <c r="C83" s="48" t="s">
        <v>251</v>
      </c>
      <c r="D83" s="51"/>
      <c r="E83" s="138"/>
      <c r="F83" s="138"/>
      <c r="G83" s="138"/>
      <c r="H83" s="203"/>
      <c r="I83" s="203"/>
      <c r="J83" s="139">
        <f t="shared" si="24"/>
        <v>0</v>
      </c>
      <c r="K83" s="138"/>
      <c r="L83" s="138"/>
      <c r="M83" s="138"/>
      <c r="N83" s="138"/>
      <c r="O83" s="138"/>
      <c r="P83" s="138"/>
      <c r="Q83" s="138"/>
      <c r="R83" s="138"/>
      <c r="S83" s="138"/>
      <c r="T83" s="138"/>
      <c r="U83" s="165">
        <f t="shared" si="25"/>
        <v>0</v>
      </c>
      <c r="V83" s="203"/>
      <c r="W83" s="195">
        <f t="shared" si="26"/>
        <v>0</v>
      </c>
      <c r="X83" s="147"/>
    </row>
    <row r="84" spans="1:24" s="118" customFormat="1" ht="125.25" customHeight="1" hidden="1">
      <c r="A84" s="32" t="s">
        <v>293</v>
      </c>
      <c r="B84" s="32" t="s">
        <v>294</v>
      </c>
      <c r="C84" s="48" t="s">
        <v>6</v>
      </c>
      <c r="D84" s="51"/>
      <c r="E84" s="138"/>
      <c r="F84" s="138"/>
      <c r="G84" s="138"/>
      <c r="H84" s="203"/>
      <c r="I84" s="203"/>
      <c r="J84" s="139">
        <f t="shared" si="24"/>
        <v>0</v>
      </c>
      <c r="K84" s="138"/>
      <c r="L84" s="138"/>
      <c r="M84" s="138"/>
      <c r="N84" s="138"/>
      <c r="O84" s="138"/>
      <c r="P84" s="138"/>
      <c r="Q84" s="138"/>
      <c r="R84" s="138"/>
      <c r="S84" s="138"/>
      <c r="T84" s="138"/>
      <c r="U84" s="165">
        <f>SUM(K84:T84)</f>
        <v>0</v>
      </c>
      <c r="V84" s="203"/>
      <c r="W84" s="195">
        <f>J84+U84</f>
        <v>0</v>
      </c>
      <c r="X84" s="147"/>
    </row>
    <row r="85" spans="1:24" s="118" customFormat="1" ht="98.25" customHeight="1">
      <c r="A85" s="32" t="s">
        <v>334</v>
      </c>
      <c r="B85" s="32" t="s">
        <v>335</v>
      </c>
      <c r="C85" s="48" t="s">
        <v>69</v>
      </c>
      <c r="D85" s="51"/>
      <c r="E85" s="138"/>
      <c r="F85" s="138"/>
      <c r="G85" s="138"/>
      <c r="H85" s="203"/>
      <c r="I85" s="203"/>
      <c r="J85" s="139">
        <f t="shared" si="24"/>
        <v>0</v>
      </c>
      <c r="K85" s="138">
        <v>43</v>
      </c>
      <c r="L85" s="138"/>
      <c r="M85" s="138"/>
      <c r="N85" s="138"/>
      <c r="O85" s="138"/>
      <c r="P85" s="138"/>
      <c r="Q85" s="138"/>
      <c r="R85" s="138"/>
      <c r="S85" s="138"/>
      <c r="T85" s="138"/>
      <c r="U85" s="165">
        <f t="shared" si="25"/>
        <v>43</v>
      </c>
      <c r="V85" s="203"/>
      <c r="W85" s="195">
        <f t="shared" si="26"/>
        <v>43</v>
      </c>
      <c r="X85" s="147" t="s">
        <v>140</v>
      </c>
    </row>
    <row r="86" spans="1:24" s="118" customFormat="1" ht="54.75" customHeight="1">
      <c r="A86" s="32" t="s">
        <v>293</v>
      </c>
      <c r="B86" s="32" t="s">
        <v>294</v>
      </c>
      <c r="C86" s="48" t="s">
        <v>370</v>
      </c>
      <c r="D86" s="51"/>
      <c r="E86" s="145"/>
      <c r="F86" s="145"/>
      <c r="G86" s="145"/>
      <c r="H86" s="221"/>
      <c r="I86" s="221"/>
      <c r="J86" s="165">
        <f t="shared" si="24"/>
        <v>0</v>
      </c>
      <c r="K86" s="138">
        <v>5.22</v>
      </c>
      <c r="L86" s="138"/>
      <c r="M86" s="138"/>
      <c r="N86" s="138"/>
      <c r="O86" s="138"/>
      <c r="P86" s="138"/>
      <c r="Q86" s="138"/>
      <c r="R86" s="138"/>
      <c r="S86" s="138"/>
      <c r="T86" s="138"/>
      <c r="U86" s="165">
        <f t="shared" si="25"/>
        <v>5.22</v>
      </c>
      <c r="V86" s="203"/>
      <c r="W86" s="195">
        <f t="shared" si="26"/>
        <v>5.22</v>
      </c>
      <c r="X86" s="147"/>
    </row>
    <row r="87" spans="1:24" s="118" customFormat="1" ht="159.75" customHeight="1">
      <c r="A87" s="32" t="s">
        <v>293</v>
      </c>
      <c r="B87" s="32" t="s">
        <v>294</v>
      </c>
      <c r="C87" s="48" t="s">
        <v>6</v>
      </c>
      <c r="D87" s="51"/>
      <c r="E87" s="145">
        <v>3.84849</v>
      </c>
      <c r="F87" s="145"/>
      <c r="G87" s="145"/>
      <c r="H87" s="221"/>
      <c r="I87" s="221"/>
      <c r="J87" s="165">
        <f t="shared" si="24"/>
        <v>3.84849</v>
      </c>
      <c r="K87" s="138"/>
      <c r="L87" s="138"/>
      <c r="M87" s="138"/>
      <c r="N87" s="138"/>
      <c r="O87" s="138"/>
      <c r="P87" s="138"/>
      <c r="Q87" s="138"/>
      <c r="R87" s="138"/>
      <c r="S87" s="138"/>
      <c r="T87" s="138"/>
      <c r="U87" s="165">
        <f>SUM(K87:T87)</f>
        <v>0</v>
      </c>
      <c r="V87" s="203"/>
      <c r="W87" s="195">
        <f>J87+U87</f>
        <v>3.84849</v>
      </c>
      <c r="X87" s="147"/>
    </row>
    <row r="88" spans="1:24" s="118" customFormat="1" ht="24.75" customHeight="1" hidden="1">
      <c r="A88" s="32" t="s">
        <v>159</v>
      </c>
      <c r="B88" s="32" t="s">
        <v>294</v>
      </c>
      <c r="C88" s="48" t="s">
        <v>157</v>
      </c>
      <c r="D88" s="51"/>
      <c r="E88" s="138"/>
      <c r="F88" s="138"/>
      <c r="G88" s="138"/>
      <c r="H88" s="203"/>
      <c r="I88" s="203"/>
      <c r="J88" s="139">
        <f t="shared" si="24"/>
        <v>0</v>
      </c>
      <c r="K88" s="138"/>
      <c r="L88" s="138"/>
      <c r="M88" s="138"/>
      <c r="N88" s="138"/>
      <c r="O88" s="138"/>
      <c r="P88" s="138"/>
      <c r="Q88" s="138"/>
      <c r="R88" s="138"/>
      <c r="S88" s="138"/>
      <c r="T88" s="138"/>
      <c r="U88" s="165">
        <f t="shared" si="25"/>
        <v>0</v>
      </c>
      <c r="V88" s="203"/>
      <c r="W88" s="195">
        <f t="shared" si="26"/>
        <v>0</v>
      </c>
      <c r="X88" s="147"/>
    </row>
    <row r="89" spans="1:24" s="118" customFormat="1" ht="159" customHeight="1" hidden="1">
      <c r="A89" s="32" t="s">
        <v>129</v>
      </c>
      <c r="B89" s="32" t="s">
        <v>282</v>
      </c>
      <c r="C89" s="129" t="s">
        <v>260</v>
      </c>
      <c r="D89" s="143"/>
      <c r="E89" s="138"/>
      <c r="F89" s="138"/>
      <c r="G89" s="138"/>
      <c r="H89" s="203"/>
      <c r="I89" s="203"/>
      <c r="J89" s="139">
        <f>SUM(D89:I89)</f>
        <v>0</v>
      </c>
      <c r="K89" s="138"/>
      <c r="L89" s="138"/>
      <c r="M89" s="138"/>
      <c r="N89" s="138"/>
      <c r="O89" s="138"/>
      <c r="P89" s="138"/>
      <c r="Q89" s="138"/>
      <c r="R89" s="138"/>
      <c r="S89" s="138"/>
      <c r="T89" s="138"/>
      <c r="U89" s="139">
        <f t="shared" si="25"/>
        <v>0</v>
      </c>
      <c r="V89" s="203"/>
      <c r="W89" s="195">
        <f t="shared" si="26"/>
        <v>0</v>
      </c>
      <c r="X89" s="147"/>
    </row>
    <row r="90" spans="1:24" s="118" customFormat="1" ht="118.5" customHeight="1">
      <c r="A90" s="32" t="s">
        <v>129</v>
      </c>
      <c r="B90" s="32" t="s">
        <v>282</v>
      </c>
      <c r="C90" s="129" t="s">
        <v>76</v>
      </c>
      <c r="D90" s="137">
        <v>1</v>
      </c>
      <c r="E90" s="137"/>
      <c r="F90" s="137"/>
      <c r="G90" s="137"/>
      <c r="H90" s="166"/>
      <c r="I90" s="166"/>
      <c r="J90" s="139">
        <f>SUM(D90:I90)</f>
        <v>1</v>
      </c>
      <c r="K90" s="138"/>
      <c r="L90" s="138"/>
      <c r="M90" s="138"/>
      <c r="N90" s="138"/>
      <c r="O90" s="138"/>
      <c r="P90" s="138"/>
      <c r="Q90" s="138"/>
      <c r="R90" s="138"/>
      <c r="S90" s="138"/>
      <c r="T90" s="138"/>
      <c r="U90" s="139">
        <f>SUM(K90:T90)</f>
        <v>0</v>
      </c>
      <c r="V90" s="203"/>
      <c r="W90" s="195">
        <f>J90+U90</f>
        <v>1</v>
      </c>
      <c r="X90" s="147"/>
    </row>
    <row r="91" spans="1:24" s="118" customFormat="1" ht="123" customHeight="1">
      <c r="A91" s="32" t="s">
        <v>129</v>
      </c>
      <c r="B91" s="32" t="s">
        <v>282</v>
      </c>
      <c r="C91" s="129" t="s">
        <v>306</v>
      </c>
      <c r="D91" s="137"/>
      <c r="E91" s="137"/>
      <c r="F91" s="137">
        <v>10</v>
      </c>
      <c r="G91" s="137"/>
      <c r="H91" s="166"/>
      <c r="I91" s="166"/>
      <c r="J91" s="139">
        <f>SUM(D91:I91)</f>
        <v>10</v>
      </c>
      <c r="K91" s="138"/>
      <c r="L91" s="138"/>
      <c r="M91" s="138"/>
      <c r="N91" s="138"/>
      <c r="O91" s="138"/>
      <c r="P91" s="138"/>
      <c r="Q91" s="138"/>
      <c r="R91" s="138"/>
      <c r="S91" s="138"/>
      <c r="T91" s="138"/>
      <c r="U91" s="139">
        <f>SUM(K91:T91)</f>
        <v>0</v>
      </c>
      <c r="V91" s="203"/>
      <c r="W91" s="195">
        <f>J91+U91</f>
        <v>10</v>
      </c>
      <c r="X91" s="147"/>
    </row>
    <row r="92" spans="1:24" s="262" customFormat="1" ht="86.25" customHeight="1">
      <c r="A92" s="92" t="s">
        <v>253</v>
      </c>
      <c r="B92" s="405" t="s">
        <v>254</v>
      </c>
      <c r="C92" s="406"/>
      <c r="D92" s="88"/>
      <c r="E92" s="247">
        <f>SUM(E94:E97)</f>
        <v>0</v>
      </c>
      <c r="F92" s="247">
        <f>SUM(F94:F97)</f>
        <v>0</v>
      </c>
      <c r="G92" s="247">
        <f aca="true" t="shared" si="27" ref="G92:S92">SUM(G93:G97)</f>
        <v>0</v>
      </c>
      <c r="H92" s="247">
        <f t="shared" si="27"/>
        <v>0</v>
      </c>
      <c r="I92" s="247">
        <f t="shared" si="27"/>
        <v>0</v>
      </c>
      <c r="J92" s="247">
        <f t="shared" si="27"/>
        <v>0</v>
      </c>
      <c r="K92" s="246">
        <f>SUM(K93:K97)</f>
        <v>-19.203</v>
      </c>
      <c r="L92" s="247">
        <f t="shared" si="27"/>
        <v>0</v>
      </c>
      <c r="M92" s="247">
        <f t="shared" si="27"/>
        <v>0</v>
      </c>
      <c r="N92" s="247">
        <f t="shared" si="27"/>
        <v>0</v>
      </c>
      <c r="O92" s="247">
        <f t="shared" si="27"/>
        <v>0</v>
      </c>
      <c r="P92" s="247">
        <f t="shared" si="27"/>
        <v>0</v>
      </c>
      <c r="Q92" s="247">
        <f t="shared" si="27"/>
        <v>0</v>
      </c>
      <c r="R92" s="247">
        <f t="shared" si="27"/>
        <v>0</v>
      </c>
      <c r="S92" s="247">
        <f t="shared" si="27"/>
        <v>0</v>
      </c>
      <c r="T92" s="247">
        <f>SUM(T93:T97)</f>
        <v>30</v>
      </c>
      <c r="U92" s="244">
        <f>SUM(K92:T92)</f>
        <v>10.797</v>
      </c>
      <c r="V92" s="244"/>
      <c r="W92" s="245">
        <f>J92+U92</f>
        <v>10.797</v>
      </c>
      <c r="X92" s="59"/>
    </row>
    <row r="93" spans="1:23" ht="121.5" customHeight="1">
      <c r="A93" s="32" t="s">
        <v>367</v>
      </c>
      <c r="B93" s="32" t="s">
        <v>368</v>
      </c>
      <c r="C93" s="48" t="s">
        <v>301</v>
      </c>
      <c r="D93" s="134"/>
      <c r="E93" s="134"/>
      <c r="F93" s="134"/>
      <c r="G93" s="134"/>
      <c r="H93" s="204"/>
      <c r="I93" s="204"/>
      <c r="J93" s="131">
        <f>SUM(D93:G93)</f>
        <v>0</v>
      </c>
      <c r="K93" s="14">
        <v>-30</v>
      </c>
      <c r="L93" s="135"/>
      <c r="M93" s="135"/>
      <c r="N93" s="135"/>
      <c r="O93" s="135"/>
      <c r="P93" s="135"/>
      <c r="Q93" s="135"/>
      <c r="R93" s="135"/>
      <c r="S93" s="135"/>
      <c r="T93" s="54"/>
      <c r="U93" s="224">
        <f>SUM(K93:T93)</f>
        <v>-30</v>
      </c>
      <c r="V93" s="224"/>
      <c r="W93" s="132">
        <f>J93+U93</f>
        <v>-30</v>
      </c>
    </row>
    <row r="94" spans="1:24" s="262" customFormat="1" ht="137.25" customHeight="1">
      <c r="A94" s="32" t="s">
        <v>364</v>
      </c>
      <c r="B94" s="32" t="s">
        <v>287</v>
      </c>
      <c r="C94" s="129" t="s">
        <v>75</v>
      </c>
      <c r="D94" s="51"/>
      <c r="E94" s="138"/>
      <c r="F94" s="138"/>
      <c r="G94" s="138"/>
      <c r="H94" s="138"/>
      <c r="I94" s="138"/>
      <c r="J94" s="233">
        <f>SUM(D94:G94)</f>
        <v>0</v>
      </c>
      <c r="K94" s="138">
        <f>7.997-18.5</f>
        <v>-10.503</v>
      </c>
      <c r="L94" s="138"/>
      <c r="M94" s="138"/>
      <c r="N94" s="138"/>
      <c r="O94" s="138"/>
      <c r="P94" s="138"/>
      <c r="Q94" s="138"/>
      <c r="R94" s="138"/>
      <c r="S94" s="138"/>
      <c r="T94" s="138"/>
      <c r="U94" s="233">
        <f aca="true" t="shared" si="28" ref="U94:U101">SUM(K94:T94)</f>
        <v>-10.503</v>
      </c>
      <c r="V94" s="203"/>
      <c r="W94" s="234">
        <f aca="true" t="shared" si="29" ref="W94:W101">J94+U94</f>
        <v>-10.503</v>
      </c>
      <c r="X94" s="59"/>
    </row>
    <row r="95" spans="1:24" s="262" customFormat="1" ht="66" customHeight="1">
      <c r="A95" s="32" t="s">
        <v>283</v>
      </c>
      <c r="B95" s="32" t="s">
        <v>287</v>
      </c>
      <c r="C95" s="48" t="s">
        <v>238</v>
      </c>
      <c r="D95" s="51"/>
      <c r="E95" s="138"/>
      <c r="F95" s="138"/>
      <c r="G95" s="138"/>
      <c r="H95" s="203"/>
      <c r="I95" s="203"/>
      <c r="J95" s="139"/>
      <c r="K95" s="138">
        <f>2.8+18.5</f>
        <v>21.3</v>
      </c>
      <c r="L95" s="138"/>
      <c r="M95" s="138"/>
      <c r="N95" s="138"/>
      <c r="O95" s="138"/>
      <c r="P95" s="138"/>
      <c r="Q95" s="138"/>
      <c r="R95" s="138"/>
      <c r="S95" s="138"/>
      <c r="T95" s="138"/>
      <c r="U95" s="139">
        <f>SUM(K95:T95)</f>
        <v>21.3</v>
      </c>
      <c r="V95" s="203"/>
      <c r="W95" s="195">
        <f>J95+U95</f>
        <v>21.3</v>
      </c>
      <c r="X95" s="59"/>
    </row>
    <row r="96" spans="1:24" s="262" customFormat="1" ht="195.75" customHeight="1" hidden="1">
      <c r="A96" s="32" t="s">
        <v>50</v>
      </c>
      <c r="B96" s="32" t="s">
        <v>281</v>
      </c>
      <c r="C96" s="48" t="s">
        <v>361</v>
      </c>
      <c r="D96" s="51"/>
      <c r="E96" s="138"/>
      <c r="F96" s="138"/>
      <c r="G96" s="138"/>
      <c r="H96" s="203"/>
      <c r="I96" s="203"/>
      <c r="J96" s="165">
        <f>SUM(D96:G96)</f>
        <v>0</v>
      </c>
      <c r="K96" s="138"/>
      <c r="L96" s="138"/>
      <c r="M96" s="138"/>
      <c r="N96" s="138"/>
      <c r="O96" s="138"/>
      <c r="P96" s="138"/>
      <c r="Q96" s="138"/>
      <c r="R96" s="138"/>
      <c r="S96" s="138"/>
      <c r="T96" s="138"/>
      <c r="U96" s="139">
        <f t="shared" si="28"/>
        <v>0</v>
      </c>
      <c r="V96" s="203"/>
      <c r="W96" s="195">
        <f t="shared" si="29"/>
        <v>0</v>
      </c>
      <c r="X96" s="59"/>
    </row>
    <row r="97" spans="1:24" s="201" customFormat="1" ht="171" customHeight="1">
      <c r="A97" s="32" t="s">
        <v>50</v>
      </c>
      <c r="B97" s="32" t="s">
        <v>281</v>
      </c>
      <c r="C97" s="48" t="s">
        <v>91</v>
      </c>
      <c r="D97" s="51"/>
      <c r="E97" s="138"/>
      <c r="F97" s="138"/>
      <c r="G97" s="138"/>
      <c r="H97" s="203"/>
      <c r="I97" s="203"/>
      <c r="J97" s="165">
        <f>SUM(D97:G97)</f>
        <v>0</v>
      </c>
      <c r="K97" s="138"/>
      <c r="L97" s="138"/>
      <c r="M97" s="138"/>
      <c r="N97" s="138"/>
      <c r="O97" s="138"/>
      <c r="P97" s="138"/>
      <c r="Q97" s="138"/>
      <c r="R97" s="138"/>
      <c r="S97" s="138"/>
      <c r="T97" s="138">
        <v>30</v>
      </c>
      <c r="U97" s="139">
        <f t="shared" si="28"/>
        <v>30</v>
      </c>
      <c r="V97" s="203"/>
      <c r="W97" s="195">
        <f t="shared" si="29"/>
        <v>30</v>
      </c>
      <c r="X97" s="200"/>
    </row>
    <row r="98" spans="1:24" s="118" customFormat="1" ht="51.75" customHeight="1" hidden="1">
      <c r="A98" s="92" t="s">
        <v>258</v>
      </c>
      <c r="B98" s="405" t="s">
        <v>259</v>
      </c>
      <c r="C98" s="406"/>
      <c r="D98" s="250">
        <f>SUM(D100)</f>
        <v>0</v>
      </c>
      <c r="E98" s="250">
        <f>SUM(E101:E101)</f>
        <v>0</v>
      </c>
      <c r="F98" s="250">
        <f>SUM(F101:F101)</f>
        <v>0</v>
      </c>
      <c r="G98" s="250">
        <f>SUM(G99:G101)</f>
        <v>0</v>
      </c>
      <c r="H98" s="250">
        <f>SUM(H101:H101)</f>
        <v>0</v>
      </c>
      <c r="I98" s="250">
        <f>SUM(I101:I101)</f>
        <v>0</v>
      </c>
      <c r="J98" s="244">
        <f>SUM(D98:I98)</f>
        <v>0</v>
      </c>
      <c r="K98" s="250">
        <f aca="true" t="shared" si="30" ref="K98:T98">SUM(K101:K101)</f>
        <v>0</v>
      </c>
      <c r="L98" s="250">
        <f t="shared" si="30"/>
        <v>0</v>
      </c>
      <c r="M98" s="250">
        <f t="shared" si="30"/>
        <v>0</v>
      </c>
      <c r="N98" s="250">
        <f t="shared" si="30"/>
        <v>0</v>
      </c>
      <c r="O98" s="250">
        <f t="shared" si="30"/>
        <v>0</v>
      </c>
      <c r="P98" s="250">
        <f t="shared" si="30"/>
        <v>0</v>
      </c>
      <c r="Q98" s="250">
        <f t="shared" si="30"/>
        <v>0</v>
      </c>
      <c r="R98" s="250">
        <f t="shared" si="30"/>
        <v>0</v>
      </c>
      <c r="S98" s="250">
        <f t="shared" si="30"/>
        <v>0</v>
      </c>
      <c r="T98" s="250">
        <f t="shared" si="30"/>
        <v>0</v>
      </c>
      <c r="U98" s="244">
        <f t="shared" si="28"/>
        <v>0</v>
      </c>
      <c r="V98" s="244"/>
      <c r="W98" s="245">
        <f>J98+U98</f>
        <v>0</v>
      </c>
      <c r="X98" s="147"/>
    </row>
    <row r="99" spans="1:24" s="118" customFormat="1" ht="120.75" customHeight="1" hidden="1">
      <c r="A99" s="32" t="s">
        <v>220</v>
      </c>
      <c r="B99" s="32" t="s">
        <v>281</v>
      </c>
      <c r="C99" s="129" t="s">
        <v>221</v>
      </c>
      <c r="D99" s="51"/>
      <c r="E99" s="138"/>
      <c r="F99" s="138"/>
      <c r="G99" s="138"/>
      <c r="H99" s="203"/>
      <c r="I99" s="203"/>
      <c r="J99" s="139">
        <f>SUM(D99:I99)</f>
        <v>0</v>
      </c>
      <c r="K99" s="138"/>
      <c r="L99" s="138"/>
      <c r="M99" s="138"/>
      <c r="N99" s="138"/>
      <c r="O99" s="138"/>
      <c r="P99" s="138"/>
      <c r="Q99" s="138"/>
      <c r="R99" s="138"/>
      <c r="S99" s="138"/>
      <c r="T99" s="138"/>
      <c r="U99" s="139">
        <f t="shared" si="28"/>
        <v>0</v>
      </c>
      <c r="V99" s="203"/>
      <c r="W99" s="195">
        <f t="shared" si="29"/>
        <v>0</v>
      </c>
      <c r="X99" s="147"/>
    </row>
    <row r="100" spans="1:24" s="118" customFormat="1" ht="218.25" customHeight="1" hidden="1">
      <c r="A100" s="46" t="s">
        <v>210</v>
      </c>
      <c r="B100" s="32" t="s">
        <v>41</v>
      </c>
      <c r="C100" s="29" t="s">
        <v>40</v>
      </c>
      <c r="D100" s="51"/>
      <c r="E100" s="138"/>
      <c r="F100" s="138"/>
      <c r="G100" s="145"/>
      <c r="H100" s="221"/>
      <c r="I100" s="203"/>
      <c r="J100" s="165">
        <f>SUM(D100:G100)</f>
        <v>0</v>
      </c>
      <c r="K100" s="138"/>
      <c r="L100" s="138"/>
      <c r="M100" s="138"/>
      <c r="N100" s="138"/>
      <c r="O100" s="138"/>
      <c r="P100" s="138"/>
      <c r="Q100" s="146"/>
      <c r="R100" s="146"/>
      <c r="S100" s="146"/>
      <c r="T100" s="265"/>
      <c r="U100" s="165">
        <f t="shared" si="28"/>
        <v>0</v>
      </c>
      <c r="V100" s="203"/>
      <c r="W100" s="195">
        <f t="shared" si="29"/>
        <v>0</v>
      </c>
      <c r="X100" s="147"/>
    </row>
    <row r="101" spans="1:24" s="201" customFormat="1" ht="105.75" customHeight="1" hidden="1">
      <c r="A101" s="32" t="s">
        <v>220</v>
      </c>
      <c r="B101" s="32" t="s">
        <v>281</v>
      </c>
      <c r="C101" s="129" t="s">
        <v>221</v>
      </c>
      <c r="D101" s="51"/>
      <c r="E101" s="138"/>
      <c r="F101" s="138"/>
      <c r="G101" s="138"/>
      <c r="H101" s="203"/>
      <c r="I101" s="203"/>
      <c r="J101" s="165">
        <f>SUM(D101:I101)</f>
        <v>0</v>
      </c>
      <c r="K101" s="138"/>
      <c r="L101" s="138"/>
      <c r="M101" s="138"/>
      <c r="N101" s="138"/>
      <c r="O101" s="138"/>
      <c r="P101" s="138"/>
      <c r="Q101" s="138"/>
      <c r="R101" s="138"/>
      <c r="S101" s="138"/>
      <c r="T101" s="138"/>
      <c r="U101" s="139">
        <f t="shared" si="28"/>
        <v>0</v>
      </c>
      <c r="V101" s="203"/>
      <c r="W101" s="195">
        <f t="shared" si="29"/>
        <v>0</v>
      </c>
      <c r="X101" s="200"/>
    </row>
    <row r="102" spans="1:24" s="201" customFormat="1" ht="53.25" customHeight="1">
      <c r="A102" s="92" t="s">
        <v>255</v>
      </c>
      <c r="B102" s="405" t="s">
        <v>54</v>
      </c>
      <c r="C102" s="406"/>
      <c r="D102" s="51"/>
      <c r="E102" s="138"/>
      <c r="F102" s="250">
        <f aca="true" t="shared" si="31" ref="F102:W102">SUM(F103)</f>
        <v>0</v>
      </c>
      <c r="G102" s="250">
        <f t="shared" si="31"/>
        <v>0</v>
      </c>
      <c r="H102" s="250">
        <f t="shared" si="31"/>
        <v>0</v>
      </c>
      <c r="I102" s="250">
        <f t="shared" si="31"/>
        <v>0</v>
      </c>
      <c r="J102" s="250">
        <f t="shared" si="31"/>
        <v>0</v>
      </c>
      <c r="K102" s="250">
        <f t="shared" si="31"/>
        <v>0</v>
      </c>
      <c r="L102" s="250">
        <f t="shared" si="31"/>
        <v>0</v>
      </c>
      <c r="M102" s="250">
        <f t="shared" si="31"/>
        <v>0</v>
      </c>
      <c r="N102" s="250">
        <f t="shared" si="31"/>
        <v>0</v>
      </c>
      <c r="O102" s="250">
        <f t="shared" si="31"/>
        <v>0</v>
      </c>
      <c r="P102" s="248">
        <f t="shared" si="31"/>
        <v>223.49259</v>
      </c>
      <c r="Q102" s="250">
        <f t="shared" si="31"/>
        <v>0</v>
      </c>
      <c r="R102" s="250">
        <f t="shared" si="31"/>
        <v>0</v>
      </c>
      <c r="S102" s="250">
        <f t="shared" si="31"/>
        <v>0</v>
      </c>
      <c r="T102" s="250">
        <f t="shared" si="31"/>
        <v>0</v>
      </c>
      <c r="U102" s="248">
        <f t="shared" si="31"/>
        <v>223.49259</v>
      </c>
      <c r="V102" s="248">
        <f t="shared" si="31"/>
        <v>0</v>
      </c>
      <c r="W102" s="248">
        <f t="shared" si="31"/>
        <v>223.49259</v>
      </c>
      <c r="X102" s="200"/>
    </row>
    <row r="103" spans="1:24" s="201" customFormat="1" ht="87.75" customHeight="1">
      <c r="A103" s="32" t="s">
        <v>385</v>
      </c>
      <c r="B103" s="32" t="s">
        <v>316</v>
      </c>
      <c r="C103" s="48" t="s">
        <v>94</v>
      </c>
      <c r="D103" s="51"/>
      <c r="E103" s="138"/>
      <c r="F103" s="138"/>
      <c r="G103" s="138"/>
      <c r="H103" s="203"/>
      <c r="I103" s="203"/>
      <c r="J103" s="165">
        <f>SUM(D103:G103)</f>
        <v>0</v>
      </c>
      <c r="K103" s="138"/>
      <c r="L103" s="138"/>
      <c r="M103" s="138"/>
      <c r="N103" s="138"/>
      <c r="O103" s="138"/>
      <c r="P103" s="145">
        <v>223.49259</v>
      </c>
      <c r="Q103" s="138"/>
      <c r="R103" s="138"/>
      <c r="S103" s="138"/>
      <c r="T103" s="138"/>
      <c r="U103" s="165">
        <f>SUM(K103:T103)</f>
        <v>223.49259</v>
      </c>
      <c r="V103" s="203"/>
      <c r="W103" s="195">
        <f>J103+U103</f>
        <v>223.49259</v>
      </c>
      <c r="X103" s="200"/>
    </row>
    <row r="104" spans="1:27" ht="46.5" customHeight="1">
      <c r="A104" s="254"/>
      <c r="B104" s="254"/>
      <c r="C104" s="255" t="s">
        <v>291</v>
      </c>
      <c r="D104" s="256">
        <f>D4+D15+D27+D44+D78+D98</f>
        <v>1</v>
      </c>
      <c r="E104" s="256">
        <f>E4+E15+E27+E44+E78+E98</f>
        <v>197.73269</v>
      </c>
      <c r="F104" s="339">
        <f aca="true" t="shared" si="32" ref="F104:T104">F4+F15+F27+F44+F78+F98+F102+F92</f>
        <v>10</v>
      </c>
      <c r="G104" s="257">
        <f t="shared" si="32"/>
        <v>0</v>
      </c>
      <c r="H104" s="257">
        <f t="shared" si="32"/>
        <v>0</v>
      </c>
      <c r="I104" s="257">
        <f t="shared" si="32"/>
        <v>0</v>
      </c>
      <c r="J104" s="257">
        <f t="shared" si="32"/>
        <v>208.73269</v>
      </c>
      <c r="K104" s="257">
        <f t="shared" si="32"/>
        <v>263.84847</v>
      </c>
      <c r="L104" s="257">
        <f t="shared" si="32"/>
        <v>0</v>
      </c>
      <c r="M104" s="257">
        <f t="shared" si="32"/>
        <v>193.50764</v>
      </c>
      <c r="N104" s="257">
        <f t="shared" si="32"/>
        <v>87.83604</v>
      </c>
      <c r="O104" s="257">
        <f t="shared" si="32"/>
        <v>0</v>
      </c>
      <c r="P104" s="257">
        <f t="shared" si="32"/>
        <v>1376.43306</v>
      </c>
      <c r="Q104" s="257">
        <f t="shared" si="32"/>
        <v>126.4116</v>
      </c>
      <c r="R104" s="257">
        <f t="shared" si="32"/>
        <v>1112.11854</v>
      </c>
      <c r="S104" s="257">
        <f t="shared" si="32"/>
        <v>197.68092000000001</v>
      </c>
      <c r="T104" s="257">
        <f t="shared" si="32"/>
        <v>30</v>
      </c>
      <c r="U104" s="257">
        <f>U4+U12+U15+U27+U44+U78+U98+U102+U92</f>
        <v>3412.0226699999994</v>
      </c>
      <c r="V104" s="257">
        <f>V4+V15+V27+V44+V78+V98+V102</f>
        <v>0</v>
      </c>
      <c r="W104" s="257">
        <f>J104+U104</f>
        <v>3620.755359999999</v>
      </c>
      <c r="X104" s="317">
        <f>W13+W29+W30+W31+W33+W34+W35+W44-W67-W71+W85+W90+W91+W93+W94+W97</f>
        <v>780.65713</v>
      </c>
      <c r="Y104" s="160"/>
      <c r="Z104" s="228"/>
      <c r="AA104" s="228"/>
    </row>
    <row r="105" spans="1:25" ht="14.25" customHeight="1">
      <c r="A105" s="150"/>
      <c r="B105" s="150"/>
      <c r="C105" s="151"/>
      <c r="D105" s="152"/>
      <c r="E105" s="152"/>
      <c r="F105" s="153"/>
      <c r="G105" s="153"/>
      <c r="H105" s="153"/>
      <c r="I105" s="153"/>
      <c r="J105" s="153"/>
      <c r="K105" s="153"/>
      <c r="L105" s="153"/>
      <c r="M105" s="153"/>
      <c r="N105" s="153"/>
      <c r="O105" s="153"/>
      <c r="P105" s="153"/>
      <c r="Q105" s="153"/>
      <c r="R105" s="153"/>
      <c r="S105" s="153"/>
      <c r="T105" s="153"/>
      <c r="U105" s="154"/>
      <c r="V105" s="154"/>
      <c r="W105" s="155"/>
      <c r="X105" s="149"/>
      <c r="Y105" s="141"/>
    </row>
    <row r="106" spans="1:24" s="278" customFormat="1" ht="90.75" customHeight="1">
      <c r="A106" s="403" t="s">
        <v>236</v>
      </c>
      <c r="B106" s="403"/>
      <c r="C106" s="403"/>
      <c r="D106" s="403"/>
      <c r="E106" s="279"/>
      <c r="U106" s="278" t="s">
        <v>234</v>
      </c>
      <c r="W106" s="280"/>
      <c r="X106" s="281">
        <f>X104+заг!AA152</f>
        <v>1789.8314500000001</v>
      </c>
    </row>
    <row r="107" spans="1:24" ht="10.5" customHeight="1">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8"/>
      <c r="X107" s="160"/>
    </row>
    <row r="108" spans="1:23" s="271" customFormat="1" ht="16.5" customHeight="1" hidden="1">
      <c r="A108" s="268" t="s">
        <v>222</v>
      </c>
      <c r="B108" s="269"/>
      <c r="C108" s="268"/>
      <c r="D108" s="270"/>
      <c r="E108" s="270"/>
      <c r="N108" s="270"/>
      <c r="O108" s="270"/>
      <c r="P108" s="270"/>
      <c r="Q108" s="270"/>
      <c r="R108" s="270"/>
      <c r="S108" s="270"/>
      <c r="T108" s="270"/>
      <c r="U108" s="272"/>
      <c r="V108" s="270"/>
      <c r="W108" s="272"/>
    </row>
    <row r="109" spans="3:24" ht="51" customHeight="1">
      <c r="C109" s="159"/>
      <c r="D109" s="156"/>
      <c r="E109" s="156"/>
      <c r="J109" s="115"/>
      <c r="N109" s="156"/>
      <c r="O109" s="156"/>
      <c r="P109" s="156"/>
      <c r="Q109" s="156"/>
      <c r="R109" s="361"/>
      <c r="S109" s="361"/>
      <c r="T109" s="361"/>
      <c r="U109" s="266">
        <f>U104-U71-U67</f>
        <v>2018.3261699999996</v>
      </c>
      <c r="V109" s="361"/>
      <c r="W109" s="266"/>
      <c r="X109" s="160"/>
    </row>
    <row r="110" spans="10:24" ht="20.25" customHeight="1">
      <c r="J110" s="161"/>
      <c r="R110" s="241"/>
      <c r="S110" s="241"/>
      <c r="T110" s="241"/>
      <c r="U110" s="362"/>
      <c r="V110" s="363"/>
      <c r="W110" s="364"/>
      <c r="X110" s="141"/>
    </row>
    <row r="111" spans="18:24" ht="20.25">
      <c r="R111" s="241"/>
      <c r="S111" s="241"/>
      <c r="T111" s="241"/>
      <c r="U111" s="365"/>
      <c r="V111" s="363"/>
      <c r="W111" s="366"/>
      <c r="X111" s="141"/>
    </row>
    <row r="112" spans="18:24" ht="20.25">
      <c r="R112" s="241"/>
      <c r="S112" s="241"/>
      <c r="T112" s="241"/>
      <c r="U112" s="365"/>
      <c r="V112" s="363"/>
      <c r="W112" s="366"/>
      <c r="X112" s="141"/>
    </row>
    <row r="113" spans="18:24" ht="20.25">
      <c r="R113" s="241"/>
      <c r="S113" s="241"/>
      <c r="T113" s="241"/>
      <c r="U113" s="365"/>
      <c r="V113" s="363"/>
      <c r="W113" s="366"/>
      <c r="X113" s="141"/>
    </row>
    <row r="114" spans="18:25" ht="20.25">
      <c r="R114" s="241"/>
      <c r="S114" s="241"/>
      <c r="T114" s="241"/>
      <c r="U114" s="365"/>
      <c r="V114" s="363"/>
      <c r="W114" s="366"/>
      <c r="Y114" s="213"/>
    </row>
    <row r="115" spans="18:23" ht="20.25">
      <c r="R115" s="241"/>
      <c r="S115" s="241"/>
      <c r="T115" s="241"/>
      <c r="U115" s="367"/>
      <c r="V115" s="363"/>
      <c r="W115" s="366"/>
    </row>
    <row r="116" spans="18:23" ht="20.25">
      <c r="R116" s="241"/>
      <c r="S116" s="241"/>
      <c r="T116" s="241"/>
      <c r="U116" s="367"/>
      <c r="V116" s="363"/>
      <c r="W116" s="366"/>
    </row>
    <row r="117" spans="18:23" ht="20.25">
      <c r="R117" s="241"/>
      <c r="S117" s="241"/>
      <c r="T117" s="241"/>
      <c r="U117" s="363"/>
      <c r="V117" s="363"/>
      <c r="W117" s="366"/>
    </row>
    <row r="118" spans="18:23" ht="20.25">
      <c r="R118" s="241"/>
      <c r="S118" s="241"/>
      <c r="T118" s="241"/>
      <c r="U118" s="363"/>
      <c r="V118" s="363"/>
      <c r="W118" s="368"/>
    </row>
    <row r="119" spans="18:26" ht="20.25">
      <c r="R119" s="241"/>
      <c r="S119" s="369"/>
      <c r="T119" s="369"/>
      <c r="U119" s="369"/>
      <c r="V119" s="363"/>
      <c r="W119" s="368"/>
      <c r="Y119" s="213"/>
      <c r="Z119" s="316"/>
    </row>
    <row r="120" spans="23:26" ht="20.25">
      <c r="W120" s="163"/>
      <c r="Z120" s="160"/>
    </row>
    <row r="121" spans="19:27" ht="54" customHeight="1">
      <c r="S121" s="228">
        <f>S119+30</f>
        <v>30</v>
      </c>
      <c r="U121" s="223">
        <f>U115+U113</f>
        <v>0</v>
      </c>
      <c r="W121" s="298"/>
      <c r="AA121" s="160"/>
    </row>
    <row r="122" spans="19:23" ht="20.25">
      <c r="S122" s="228">
        <f>S121+заг!AE172</f>
        <v>30</v>
      </c>
      <c r="U122" s="223">
        <f>U121-730</f>
        <v>-730</v>
      </c>
      <c r="W122" s="163"/>
    </row>
    <row r="123" ht="18.75">
      <c r="S123" s="115">
        <v>-381.5</v>
      </c>
    </row>
    <row r="124" spans="19:23" ht="20.25">
      <c r="S124" s="228">
        <f>SUM(S122:S123)</f>
        <v>-351.5</v>
      </c>
      <c r="W124" s="163"/>
    </row>
    <row r="125" ht="18.75">
      <c r="U125" s="223"/>
    </row>
    <row r="126" spans="21:24" ht="18.75">
      <c r="U126" s="226"/>
      <c r="V126" s="162"/>
      <c r="X126" s="160"/>
    </row>
    <row r="127" ht="18.75">
      <c r="U127" s="226"/>
    </row>
    <row r="128" ht="18.75">
      <c r="X128" s="160"/>
    </row>
  </sheetData>
  <sheetProtection/>
  <mergeCells count="10">
    <mergeCell ref="A3:W3"/>
    <mergeCell ref="A106:D106"/>
    <mergeCell ref="B15:C15"/>
    <mergeCell ref="B27:C27"/>
    <mergeCell ref="B44:C44"/>
    <mergeCell ref="B78:C78"/>
    <mergeCell ref="B98:C98"/>
    <mergeCell ref="B92:C92"/>
    <mergeCell ref="B12:C12"/>
    <mergeCell ref="B102:C102"/>
  </mergeCells>
  <printOptions horizontalCentered="1"/>
  <pageMargins left="0.3937007874015748" right="0.2362204724409449" top="1.1811023622047245" bottom="0.3937007874015748" header="0.1968503937007874" footer="0"/>
  <pageSetup blackAndWhite="1" fitToHeight="3" orientation="landscape" paperSize="9" scale="50" r:id="rId1"/>
  <rowBreaks count="3" manualBreakCount="3">
    <brk id="13" max="30" man="1"/>
    <brk id="33" max="22" man="1"/>
    <brk id="77" max="3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J197"/>
  <sheetViews>
    <sheetView tabSelected="1" view="pageBreakPreview" zoomScale="50" zoomScaleNormal="75" zoomScaleSheetLayoutView="50" zoomScalePageLayoutView="0" workbookViewId="0" topLeftCell="A1">
      <selection activeCell="X107" sqref="X107:X116"/>
    </sheetView>
  </sheetViews>
  <sheetFormatPr defaultColWidth="9.75390625" defaultRowHeight="24" customHeight="1"/>
  <cols>
    <col min="1" max="1" width="12.375" style="2" customWidth="1"/>
    <col min="2" max="2" width="11.875" style="2" customWidth="1"/>
    <col min="3" max="3" width="55.875" style="11" customWidth="1"/>
    <col min="4" max="4" width="13.75390625" style="11" hidden="1" customWidth="1"/>
    <col min="5" max="5" width="15.25390625" style="3" hidden="1" customWidth="1"/>
    <col min="6" max="6" width="14.375" style="1" hidden="1" customWidth="1"/>
    <col min="7" max="7" width="18.00390625" style="1" customWidth="1"/>
    <col min="8" max="8" width="16.00390625" style="1" hidden="1" customWidth="1"/>
    <col min="9" max="9" width="13.375" style="1" customWidth="1"/>
    <col min="10" max="10" width="19.125" style="1" customWidth="1"/>
    <col min="11" max="11" width="14.25390625" style="1" customWidth="1"/>
    <col min="12" max="12" width="16.875" style="1" hidden="1" customWidth="1"/>
    <col min="13" max="13" width="14.75390625" style="1" customWidth="1"/>
    <col min="14" max="14" width="14.375" style="1" hidden="1" customWidth="1"/>
    <col min="15" max="15" width="13.875" style="1" hidden="1" customWidth="1"/>
    <col min="16" max="16" width="13.375" style="1" customWidth="1"/>
    <col min="17" max="17" width="17.00390625" style="1" hidden="1" customWidth="1"/>
    <col min="18" max="18" width="15.875" style="1" hidden="1" customWidth="1"/>
    <col min="19" max="19" width="14.875" style="1" customWidth="1"/>
    <col min="20" max="20" width="17.25390625" style="1" customWidth="1"/>
    <col min="21" max="21" width="15.00390625" style="1" customWidth="1"/>
    <col min="22" max="22" width="14.125" style="1" customWidth="1"/>
    <col min="23" max="23" width="15.25390625" style="1" customWidth="1"/>
    <col min="24" max="24" width="18.125" style="3" customWidth="1"/>
    <col min="25" max="25" width="16.375" style="3" hidden="1" customWidth="1"/>
    <col min="26" max="27" width="19.125" style="186" customWidth="1"/>
    <col min="28" max="28" width="21.125" style="1" customWidth="1"/>
    <col min="29" max="29" width="19.875" style="1" customWidth="1"/>
    <col min="30" max="30" width="13.25390625" style="1" customWidth="1"/>
    <col min="31" max="31" width="27.625" style="1" customWidth="1"/>
    <col min="32" max="32" width="28.00390625" style="1" customWidth="1"/>
    <col min="33" max="33" width="18.625" style="1" customWidth="1"/>
    <col min="34" max="34" width="17.75390625" style="1" customWidth="1"/>
    <col min="35" max="35" width="11.125" style="1" customWidth="1"/>
    <col min="36" max="46" width="8.75390625" style="1" customWidth="1"/>
    <col min="47" max="16384" width="9.75390625" style="1" customWidth="1"/>
  </cols>
  <sheetData>
    <row r="1" spans="1:27" s="63" customFormat="1" ht="33.75" customHeight="1">
      <c r="A1" s="60"/>
      <c r="B1" s="60"/>
      <c r="C1" s="61"/>
      <c r="D1" s="61"/>
      <c r="E1" s="62"/>
      <c r="S1" s="64" t="s">
        <v>311</v>
      </c>
      <c r="U1" s="400" t="s">
        <v>97</v>
      </c>
      <c r="V1" s="64"/>
      <c r="W1" s="64"/>
      <c r="Y1" s="64"/>
      <c r="Z1" s="197"/>
      <c r="AA1" s="197"/>
    </row>
    <row r="2" spans="1:27" s="63" customFormat="1" ht="31.5" customHeight="1">
      <c r="A2" s="60"/>
      <c r="B2" s="60"/>
      <c r="C2" s="61"/>
      <c r="D2" s="61"/>
      <c r="E2" s="62"/>
      <c r="S2" s="63" t="s">
        <v>208</v>
      </c>
      <c r="U2" s="401" t="s">
        <v>208</v>
      </c>
      <c r="Y2" s="64"/>
      <c r="Z2" s="197"/>
      <c r="AA2" s="197"/>
    </row>
    <row r="3" spans="1:27" s="63" customFormat="1" ht="31.5" customHeight="1">
      <c r="A3" s="60"/>
      <c r="B3" s="60"/>
      <c r="C3" s="61"/>
      <c r="D3" s="61"/>
      <c r="E3" s="62"/>
      <c r="S3" s="63" t="s">
        <v>89</v>
      </c>
      <c r="U3" s="401" t="s">
        <v>96</v>
      </c>
      <c r="Y3" s="64"/>
      <c r="Z3" s="197"/>
      <c r="AA3" s="197"/>
    </row>
    <row r="4" spans="1:27" s="63" customFormat="1" ht="30" customHeight="1">
      <c r="A4" s="60"/>
      <c r="B4" s="60"/>
      <c r="C4" s="61"/>
      <c r="D4" s="61"/>
      <c r="E4" s="62"/>
      <c r="V4" s="192"/>
      <c r="W4" s="192"/>
      <c r="Y4" s="64"/>
      <c r="Z4" s="197"/>
      <c r="AA4" s="197"/>
    </row>
    <row r="5" spans="1:33" s="63" customFormat="1" ht="17.25" customHeight="1">
      <c r="A5" s="65"/>
      <c r="B5" s="66"/>
      <c r="C5" s="67"/>
      <c r="D5" s="67"/>
      <c r="E5" s="68"/>
      <c r="F5" s="69"/>
      <c r="G5" s="69"/>
      <c r="H5" s="69"/>
      <c r="I5" s="69"/>
      <c r="J5" s="69"/>
      <c r="O5" s="70"/>
      <c r="S5" s="70"/>
      <c r="T5" s="70"/>
      <c r="V5" s="71"/>
      <c r="W5" s="71"/>
      <c r="Y5" s="72"/>
      <c r="Z5" s="198"/>
      <c r="AA5" s="198"/>
      <c r="AB5" s="72"/>
      <c r="AC5" s="72"/>
      <c r="AD5" s="72"/>
      <c r="AE5" s="72"/>
      <c r="AF5" s="72"/>
      <c r="AG5" s="72"/>
    </row>
    <row r="6" spans="1:30" s="63" customFormat="1" ht="39.75" customHeight="1">
      <c r="A6" s="407" t="s">
        <v>261</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171"/>
      <c r="AB6" s="171"/>
      <c r="AC6" s="171"/>
      <c r="AD6" s="171"/>
    </row>
    <row r="7" spans="1:30" s="63" customFormat="1" ht="27.75" customHeight="1">
      <c r="A7" s="408" t="s">
        <v>90</v>
      </c>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172"/>
      <c r="AB7" s="172"/>
      <c r="AC7" s="172"/>
      <c r="AD7" s="172"/>
    </row>
    <row r="8" spans="2:30" ht="17.25" customHeight="1">
      <c r="B8" s="19"/>
      <c r="C8" s="19"/>
      <c r="D8" s="19"/>
      <c r="E8" s="5"/>
      <c r="G8" s="19"/>
      <c r="H8" s="19"/>
      <c r="I8" s="19"/>
      <c r="J8" s="19"/>
      <c r="K8" s="19"/>
      <c r="L8" s="19"/>
      <c r="M8" s="19"/>
      <c r="N8" s="19"/>
      <c r="O8" s="19"/>
      <c r="P8" s="19"/>
      <c r="Q8" s="19"/>
      <c r="R8" s="19"/>
      <c r="S8" s="19"/>
      <c r="T8" s="19"/>
      <c r="U8" s="19"/>
      <c r="V8" s="19"/>
      <c r="W8" s="19"/>
      <c r="X8" s="19"/>
      <c r="Y8" s="16"/>
      <c r="Z8" s="196"/>
      <c r="AA8" s="196"/>
      <c r="AB8" s="16"/>
      <c r="AC8" s="16"/>
      <c r="AD8" s="16"/>
    </row>
    <row r="9" spans="1:26" ht="14.25" customHeight="1">
      <c r="A9" s="4"/>
      <c r="B9" s="4"/>
      <c r="C9" s="21"/>
      <c r="D9" s="21"/>
      <c r="E9" s="21"/>
      <c r="F9" s="21"/>
      <c r="G9" s="21"/>
      <c r="H9" s="21"/>
      <c r="I9" s="21"/>
      <c r="J9" s="21"/>
      <c r="K9" s="21"/>
      <c r="L9" s="21"/>
      <c r="M9" s="21"/>
      <c r="N9" s="21"/>
      <c r="O9" s="21"/>
      <c r="P9" s="22"/>
      <c r="Q9" s="21"/>
      <c r="R9" s="237"/>
      <c r="T9" s="21"/>
      <c r="U9" s="21"/>
      <c r="V9" s="5"/>
      <c r="W9" s="5"/>
      <c r="X9" s="5"/>
      <c r="Y9" s="9"/>
      <c r="Z9" s="186" t="s">
        <v>267</v>
      </c>
    </row>
    <row r="10" spans="1:30" s="76" customFormat="1" ht="228" customHeight="1">
      <c r="A10" s="73" t="s">
        <v>295</v>
      </c>
      <c r="B10" s="73" t="s">
        <v>296</v>
      </c>
      <c r="C10" s="74" t="s">
        <v>327</v>
      </c>
      <c r="D10" s="75" t="s">
        <v>268</v>
      </c>
      <c r="E10" s="74" t="s">
        <v>107</v>
      </c>
      <c r="F10" s="74" t="s">
        <v>130</v>
      </c>
      <c r="G10" s="74" t="s">
        <v>269</v>
      </c>
      <c r="H10" s="74" t="s">
        <v>131</v>
      </c>
      <c r="I10" s="74" t="s">
        <v>132</v>
      </c>
      <c r="J10" s="74" t="s">
        <v>164</v>
      </c>
      <c r="K10" s="74" t="s">
        <v>133</v>
      </c>
      <c r="L10" s="74" t="s">
        <v>270</v>
      </c>
      <c r="M10" s="75" t="s">
        <v>271</v>
      </c>
      <c r="N10" s="74" t="s">
        <v>106</v>
      </c>
      <c r="O10" s="74" t="s">
        <v>134</v>
      </c>
      <c r="P10" s="74" t="s">
        <v>36</v>
      </c>
      <c r="Q10" s="74" t="s">
        <v>274</v>
      </c>
      <c r="R10" s="206" t="s">
        <v>165</v>
      </c>
      <c r="S10" s="206" t="s">
        <v>312</v>
      </c>
      <c r="T10" s="74" t="s">
        <v>135</v>
      </c>
      <c r="U10" s="74" t="s">
        <v>272</v>
      </c>
      <c r="V10" s="74" t="s">
        <v>273</v>
      </c>
      <c r="W10" s="74" t="s">
        <v>277</v>
      </c>
      <c r="X10" s="75" t="s">
        <v>275</v>
      </c>
      <c r="Y10" s="75" t="s">
        <v>386</v>
      </c>
      <c r="Z10" s="412" t="s">
        <v>315</v>
      </c>
      <c r="AA10" s="325"/>
      <c r="AB10" s="173"/>
      <c r="AC10" s="173"/>
      <c r="AD10" s="173"/>
    </row>
    <row r="11" spans="1:30" s="105" customFormat="1" ht="24.75" customHeight="1">
      <c r="A11" s="99"/>
      <c r="B11" s="99"/>
      <c r="C11" s="100"/>
      <c r="D11" s="214">
        <v>2110</v>
      </c>
      <c r="E11" s="101">
        <v>2111</v>
      </c>
      <c r="F11" s="101">
        <v>2120</v>
      </c>
      <c r="G11" s="101">
        <v>2210</v>
      </c>
      <c r="H11" s="101">
        <v>2220</v>
      </c>
      <c r="I11" s="101">
        <v>2230</v>
      </c>
      <c r="J11" s="101">
        <v>2240</v>
      </c>
      <c r="K11" s="101">
        <v>2250</v>
      </c>
      <c r="L11" s="101">
        <v>2260</v>
      </c>
      <c r="M11" s="101">
        <v>2270</v>
      </c>
      <c r="N11" s="101">
        <v>2271</v>
      </c>
      <c r="O11" s="101">
        <v>2272</v>
      </c>
      <c r="P11" s="101">
        <v>2273</v>
      </c>
      <c r="Q11" s="101">
        <v>2275</v>
      </c>
      <c r="R11" s="238">
        <v>2281</v>
      </c>
      <c r="S11" s="102">
        <v>2282</v>
      </c>
      <c r="T11" s="101">
        <v>2610</v>
      </c>
      <c r="U11" s="101">
        <v>2620</v>
      </c>
      <c r="V11" s="101">
        <v>2730</v>
      </c>
      <c r="W11" s="101">
        <v>2800</v>
      </c>
      <c r="X11" s="103">
        <v>2000</v>
      </c>
      <c r="Y11" s="104">
        <v>2900</v>
      </c>
      <c r="Z11" s="412"/>
      <c r="AA11" s="325"/>
      <c r="AB11" s="173"/>
      <c r="AC11" s="173"/>
      <c r="AD11" s="173"/>
    </row>
    <row r="12" spans="1:30" ht="37.5" customHeight="1" hidden="1">
      <c r="A12" s="409" t="s">
        <v>128</v>
      </c>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1"/>
      <c r="AA12" s="174"/>
      <c r="AB12" s="174"/>
      <c r="AC12" s="174"/>
      <c r="AD12" s="174"/>
    </row>
    <row r="13" spans="1:31" s="94" customFormat="1" ht="41.25" customHeight="1">
      <c r="A13" s="92" t="s">
        <v>278</v>
      </c>
      <c r="B13" s="92" t="s">
        <v>279</v>
      </c>
      <c r="C13" s="93" t="s">
        <v>379</v>
      </c>
      <c r="D13" s="87">
        <f>SUM(D14:D23)</f>
        <v>0</v>
      </c>
      <c r="E13" s="87">
        <f>SUM(E14:E23)</f>
        <v>0</v>
      </c>
      <c r="F13" s="87">
        <f aca="true" t="shared" si="0" ref="F13:T13">SUM(F14:F23)</f>
        <v>0</v>
      </c>
      <c r="G13" s="169">
        <f t="shared" si="0"/>
        <v>331.33904</v>
      </c>
      <c r="H13" s="169">
        <f t="shared" si="0"/>
        <v>0</v>
      </c>
      <c r="I13" s="169">
        <f t="shared" si="0"/>
        <v>0</v>
      </c>
      <c r="J13" s="169">
        <f>SUM(J14:J23)</f>
        <v>184.49913</v>
      </c>
      <c r="K13" s="169">
        <f>SUM(K14:K23)</f>
        <v>11.99237</v>
      </c>
      <c r="L13" s="169">
        <f>SUM(L14:L23)</f>
        <v>0</v>
      </c>
      <c r="M13" s="169">
        <f t="shared" si="0"/>
        <v>0</v>
      </c>
      <c r="N13" s="169">
        <f t="shared" si="0"/>
        <v>0</v>
      </c>
      <c r="O13" s="169">
        <f t="shared" si="0"/>
        <v>0</v>
      </c>
      <c r="P13" s="169">
        <f t="shared" si="0"/>
        <v>0</v>
      </c>
      <c r="Q13" s="169">
        <f>SUM(Q14:Q23)</f>
        <v>0</v>
      </c>
      <c r="R13" s="169">
        <f>SUM(R14:R23)</f>
        <v>0</v>
      </c>
      <c r="S13" s="169">
        <f>SUM(S14:S23)</f>
        <v>0</v>
      </c>
      <c r="T13" s="169">
        <f t="shared" si="0"/>
        <v>0</v>
      </c>
      <c r="U13" s="169">
        <f>SUM(U14:U23)</f>
        <v>0</v>
      </c>
      <c r="V13" s="169">
        <f>SUM(V14:V23)</f>
        <v>0</v>
      </c>
      <c r="W13" s="169">
        <f>SUM(W14:W23)</f>
        <v>0</v>
      </c>
      <c r="X13" s="169">
        <f aca="true" t="shared" si="1" ref="X13:X45">SUM(E13:W13)-M13</f>
        <v>527.83054</v>
      </c>
      <c r="Y13" s="80"/>
      <c r="Z13" s="167">
        <f>SUM(X13:Y13)</f>
        <v>527.83054</v>
      </c>
      <c r="AA13" s="178">
        <f>405.63054+2.2</f>
        <v>407.83054</v>
      </c>
      <c r="AB13" s="175">
        <f>Z13-AA13</f>
        <v>120.00000000000006</v>
      </c>
      <c r="AC13" s="175"/>
      <c r="AD13" s="175"/>
      <c r="AE13" s="91"/>
    </row>
    <row r="14" spans="1:30" s="26" customFormat="1" ht="54.75" customHeight="1">
      <c r="A14" s="32" t="s">
        <v>292</v>
      </c>
      <c r="B14" s="32" t="s">
        <v>279</v>
      </c>
      <c r="C14" s="48" t="s">
        <v>27</v>
      </c>
      <c r="D14" s="283">
        <f>SUM(E14:F14)</f>
        <v>0</v>
      </c>
      <c r="E14" s="14"/>
      <c r="F14" s="14"/>
      <c r="G14" s="54">
        <v>12.07341</v>
      </c>
      <c r="H14" s="54"/>
      <c r="I14" s="54"/>
      <c r="J14" s="54">
        <v>16.03149</v>
      </c>
      <c r="K14" s="54">
        <v>0.898</v>
      </c>
      <c r="L14" s="14"/>
      <c r="M14" s="47">
        <f aca="true" t="shared" si="2" ref="M14:M23">SUM(N14:Q14)</f>
        <v>0</v>
      </c>
      <c r="N14" s="14"/>
      <c r="O14" s="14"/>
      <c r="P14" s="14"/>
      <c r="Q14" s="14"/>
      <c r="R14" s="14"/>
      <c r="S14" s="14"/>
      <c r="T14" s="14"/>
      <c r="U14" s="14"/>
      <c r="V14" s="14"/>
      <c r="W14" s="14"/>
      <c r="X14" s="55">
        <f t="shared" si="1"/>
        <v>29.0029</v>
      </c>
      <c r="Y14" s="49"/>
      <c r="Z14" s="168">
        <f>SUM(X14:Y14)</f>
        <v>29.0029</v>
      </c>
      <c r="AA14" s="180"/>
      <c r="AB14" s="176"/>
      <c r="AC14" s="176"/>
      <c r="AD14" s="176"/>
    </row>
    <row r="15" spans="1:30" s="26" customFormat="1" ht="37.5" customHeight="1">
      <c r="A15" s="32" t="s">
        <v>278</v>
      </c>
      <c r="B15" s="32" t="s">
        <v>279</v>
      </c>
      <c r="C15" s="48" t="s">
        <v>28</v>
      </c>
      <c r="D15" s="283">
        <f aca="true" t="shared" si="3" ref="D15:D75">SUM(E15:F15)</f>
        <v>0</v>
      </c>
      <c r="E15" s="14"/>
      <c r="F15" s="14"/>
      <c r="G15" s="54">
        <f>108.95445+120</f>
        <v>228.95445</v>
      </c>
      <c r="H15" s="54"/>
      <c r="I15" s="54"/>
      <c r="J15" s="54">
        <v>54.5851</v>
      </c>
      <c r="K15" s="54">
        <v>7.33823</v>
      </c>
      <c r="L15" s="14"/>
      <c r="M15" s="47">
        <f t="shared" si="2"/>
        <v>0</v>
      </c>
      <c r="N15" s="14"/>
      <c r="O15" s="14"/>
      <c r="P15" s="14"/>
      <c r="Q15" s="14"/>
      <c r="R15" s="14"/>
      <c r="S15" s="14"/>
      <c r="T15" s="14"/>
      <c r="U15" s="14"/>
      <c r="V15" s="14"/>
      <c r="W15" s="14"/>
      <c r="X15" s="55">
        <f t="shared" si="1"/>
        <v>290.87778000000003</v>
      </c>
      <c r="Y15" s="49"/>
      <c r="Z15" s="168">
        <f aca="true" t="shared" si="4" ref="Z15:Z50">SUM(X15:Y15)</f>
        <v>290.87778000000003</v>
      </c>
      <c r="AA15" s="180"/>
      <c r="AB15" s="176"/>
      <c r="AC15" s="176"/>
      <c r="AD15" s="176"/>
    </row>
    <row r="16" spans="1:30" s="26" customFormat="1" ht="81" customHeight="1" hidden="1">
      <c r="A16" s="32" t="s">
        <v>278</v>
      </c>
      <c r="B16" s="32" t="s">
        <v>279</v>
      </c>
      <c r="C16" s="48" t="s">
        <v>126</v>
      </c>
      <c r="D16" s="283">
        <f t="shared" si="3"/>
        <v>0</v>
      </c>
      <c r="E16" s="14"/>
      <c r="F16" s="14"/>
      <c r="G16" s="14"/>
      <c r="H16" s="14"/>
      <c r="I16" s="14"/>
      <c r="J16" s="14"/>
      <c r="K16" s="14"/>
      <c r="L16" s="14"/>
      <c r="M16" s="47">
        <f t="shared" si="2"/>
        <v>0</v>
      </c>
      <c r="N16" s="14"/>
      <c r="O16" s="14"/>
      <c r="P16" s="14"/>
      <c r="Q16" s="14"/>
      <c r="R16" s="14"/>
      <c r="S16" s="14"/>
      <c r="T16" s="14"/>
      <c r="U16" s="14"/>
      <c r="V16" s="14"/>
      <c r="W16" s="14"/>
      <c r="X16" s="55">
        <f t="shared" si="1"/>
        <v>0</v>
      </c>
      <c r="Y16" s="49"/>
      <c r="Z16" s="168">
        <f t="shared" si="4"/>
        <v>0</v>
      </c>
      <c r="AA16" s="180"/>
      <c r="AB16" s="176"/>
      <c r="AC16" s="176"/>
      <c r="AD16" s="176"/>
    </row>
    <row r="17" spans="1:30" s="26" customFormat="1" ht="115.5" customHeight="1" hidden="1">
      <c r="A17" s="32" t="s">
        <v>278</v>
      </c>
      <c r="B17" s="32" t="s">
        <v>279</v>
      </c>
      <c r="C17" s="48" t="s">
        <v>172</v>
      </c>
      <c r="D17" s="283">
        <f t="shared" si="3"/>
        <v>0</v>
      </c>
      <c r="E17" s="14"/>
      <c r="F17" s="14"/>
      <c r="G17" s="14"/>
      <c r="H17" s="14"/>
      <c r="I17" s="14"/>
      <c r="J17" s="14"/>
      <c r="K17" s="14"/>
      <c r="L17" s="14"/>
      <c r="M17" s="47">
        <f t="shared" si="2"/>
        <v>0</v>
      </c>
      <c r="N17" s="14"/>
      <c r="O17" s="14"/>
      <c r="P17" s="14"/>
      <c r="Q17" s="14"/>
      <c r="R17" s="14"/>
      <c r="S17" s="14"/>
      <c r="T17" s="14"/>
      <c r="U17" s="14"/>
      <c r="V17" s="14"/>
      <c r="W17" s="14"/>
      <c r="X17" s="55">
        <f t="shared" si="1"/>
        <v>0</v>
      </c>
      <c r="Y17" s="49"/>
      <c r="Z17" s="168">
        <f>SUM(X17:Y17)</f>
        <v>0</v>
      </c>
      <c r="AA17" s="180"/>
      <c r="AB17" s="176"/>
      <c r="AC17" s="176"/>
      <c r="AD17" s="176"/>
    </row>
    <row r="18" spans="1:30" s="26" customFormat="1" ht="42.75" customHeight="1">
      <c r="A18" s="32" t="s">
        <v>278</v>
      </c>
      <c r="B18" s="32" t="s">
        <v>279</v>
      </c>
      <c r="C18" s="48" t="s">
        <v>29</v>
      </c>
      <c r="D18" s="283">
        <f t="shared" si="3"/>
        <v>0</v>
      </c>
      <c r="E18" s="14"/>
      <c r="F18" s="14"/>
      <c r="G18" s="54">
        <v>45.81684</v>
      </c>
      <c r="H18" s="54"/>
      <c r="I18" s="54"/>
      <c r="J18" s="54">
        <f>63.16445+2.2</f>
        <v>65.36445</v>
      </c>
      <c r="K18" s="54"/>
      <c r="L18" s="14"/>
      <c r="M18" s="47">
        <f t="shared" si="2"/>
        <v>0</v>
      </c>
      <c r="N18" s="14"/>
      <c r="O18" s="14"/>
      <c r="P18" s="14"/>
      <c r="Q18" s="14"/>
      <c r="R18" s="14"/>
      <c r="S18" s="14"/>
      <c r="T18" s="14"/>
      <c r="U18" s="14"/>
      <c r="V18" s="14"/>
      <c r="W18" s="14"/>
      <c r="X18" s="55">
        <f t="shared" si="1"/>
        <v>111.18129</v>
      </c>
      <c r="Y18" s="49"/>
      <c r="Z18" s="168">
        <f t="shared" si="4"/>
        <v>111.18129</v>
      </c>
      <c r="AA18" s="180"/>
      <c r="AB18" s="176"/>
      <c r="AC18" s="176"/>
      <c r="AD18" s="176"/>
    </row>
    <row r="19" spans="1:30" s="26" customFormat="1" ht="81.75" customHeight="1">
      <c r="A19" s="32" t="s">
        <v>278</v>
      </c>
      <c r="B19" s="32" t="s">
        <v>279</v>
      </c>
      <c r="C19" s="48" t="s">
        <v>384</v>
      </c>
      <c r="D19" s="283">
        <f t="shared" si="3"/>
        <v>0</v>
      </c>
      <c r="E19" s="14"/>
      <c r="F19" s="14"/>
      <c r="G19" s="54">
        <v>13.51996</v>
      </c>
      <c r="H19" s="54"/>
      <c r="I19" s="54"/>
      <c r="J19" s="54">
        <v>18.17729</v>
      </c>
      <c r="K19" s="54">
        <v>0.587</v>
      </c>
      <c r="L19" s="14"/>
      <c r="M19" s="47">
        <f t="shared" si="2"/>
        <v>0</v>
      </c>
      <c r="N19" s="14"/>
      <c r="O19" s="14"/>
      <c r="P19" s="14"/>
      <c r="Q19" s="14"/>
      <c r="R19" s="14"/>
      <c r="S19" s="14"/>
      <c r="T19" s="14"/>
      <c r="U19" s="14"/>
      <c r="V19" s="14"/>
      <c r="W19" s="14"/>
      <c r="X19" s="55">
        <f t="shared" si="1"/>
        <v>32.28425</v>
      </c>
      <c r="Y19" s="49"/>
      <c r="Z19" s="168">
        <f t="shared" si="4"/>
        <v>32.28425</v>
      </c>
      <c r="AA19" s="180"/>
      <c r="AB19" s="176"/>
      <c r="AC19" s="176"/>
      <c r="AD19" s="176"/>
    </row>
    <row r="20" spans="1:30" s="26" customFormat="1" ht="59.25" customHeight="1">
      <c r="A20" s="32" t="s">
        <v>278</v>
      </c>
      <c r="B20" s="32" t="s">
        <v>279</v>
      </c>
      <c r="C20" s="48" t="s">
        <v>381</v>
      </c>
      <c r="D20" s="283">
        <f>SUM(E20:F20)</f>
        <v>0</v>
      </c>
      <c r="E20" s="14"/>
      <c r="F20" s="14"/>
      <c r="G20" s="54">
        <v>6.83974</v>
      </c>
      <c r="H20" s="14"/>
      <c r="I20" s="14"/>
      <c r="J20" s="54">
        <v>18.73476</v>
      </c>
      <c r="K20" s="54">
        <v>1.40143</v>
      </c>
      <c r="L20" s="14"/>
      <c r="M20" s="47">
        <f t="shared" si="2"/>
        <v>0</v>
      </c>
      <c r="N20" s="14"/>
      <c r="O20" s="14"/>
      <c r="P20" s="14"/>
      <c r="Q20" s="14"/>
      <c r="R20" s="14"/>
      <c r="S20" s="14"/>
      <c r="T20" s="14"/>
      <c r="U20" s="14"/>
      <c r="V20" s="14"/>
      <c r="W20" s="14"/>
      <c r="X20" s="55">
        <f t="shared" si="1"/>
        <v>26.97593</v>
      </c>
      <c r="Y20" s="49"/>
      <c r="Z20" s="168">
        <f t="shared" si="4"/>
        <v>26.97593</v>
      </c>
      <c r="AA20" s="180"/>
      <c r="AB20" s="176"/>
      <c r="AC20" s="176"/>
      <c r="AD20" s="176"/>
    </row>
    <row r="21" spans="1:30" s="26" customFormat="1" ht="47.25" customHeight="1">
      <c r="A21" s="32" t="s">
        <v>278</v>
      </c>
      <c r="B21" s="32" t="s">
        <v>279</v>
      </c>
      <c r="C21" s="48" t="s">
        <v>382</v>
      </c>
      <c r="D21" s="283">
        <f t="shared" si="3"/>
        <v>0</v>
      </c>
      <c r="E21" s="14"/>
      <c r="F21" s="14"/>
      <c r="G21" s="54">
        <v>4.03</v>
      </c>
      <c r="H21" s="54"/>
      <c r="I21" s="54"/>
      <c r="J21" s="54">
        <v>4.97468</v>
      </c>
      <c r="K21" s="54">
        <v>0.63571</v>
      </c>
      <c r="L21" s="14"/>
      <c r="M21" s="47">
        <f t="shared" si="2"/>
        <v>0</v>
      </c>
      <c r="N21" s="14"/>
      <c r="O21" s="14"/>
      <c r="P21" s="14"/>
      <c r="Q21" s="14"/>
      <c r="R21" s="14"/>
      <c r="S21" s="14"/>
      <c r="T21" s="14"/>
      <c r="U21" s="14"/>
      <c r="V21" s="14"/>
      <c r="W21" s="14"/>
      <c r="X21" s="55">
        <f t="shared" si="1"/>
        <v>9.64039</v>
      </c>
      <c r="Y21" s="49"/>
      <c r="Z21" s="168">
        <f t="shared" si="4"/>
        <v>9.64039</v>
      </c>
      <c r="AA21" s="180"/>
      <c r="AB21" s="176"/>
      <c r="AC21" s="176"/>
      <c r="AD21" s="176"/>
    </row>
    <row r="22" spans="1:30" s="26" customFormat="1" ht="47.25" customHeight="1">
      <c r="A22" s="32" t="s">
        <v>278</v>
      </c>
      <c r="B22" s="32" t="s">
        <v>279</v>
      </c>
      <c r="C22" s="48" t="s">
        <v>30</v>
      </c>
      <c r="D22" s="283">
        <f t="shared" si="3"/>
        <v>0</v>
      </c>
      <c r="E22" s="14"/>
      <c r="F22" s="14"/>
      <c r="G22" s="54">
        <v>19.832</v>
      </c>
      <c r="H22" s="54"/>
      <c r="I22" s="54"/>
      <c r="J22" s="54">
        <v>4.40295</v>
      </c>
      <c r="K22" s="54">
        <v>0.536</v>
      </c>
      <c r="L22" s="14"/>
      <c r="M22" s="47">
        <f t="shared" si="2"/>
        <v>0</v>
      </c>
      <c r="N22" s="14"/>
      <c r="O22" s="14"/>
      <c r="P22" s="14"/>
      <c r="Q22" s="14"/>
      <c r="R22" s="14"/>
      <c r="S22" s="14"/>
      <c r="T22" s="14"/>
      <c r="U22" s="14"/>
      <c r="V22" s="14"/>
      <c r="W22" s="14"/>
      <c r="X22" s="55">
        <f t="shared" si="1"/>
        <v>24.770950000000003</v>
      </c>
      <c r="Y22" s="49"/>
      <c r="Z22" s="168">
        <f t="shared" si="4"/>
        <v>24.770950000000003</v>
      </c>
      <c r="AA22" s="180"/>
      <c r="AB22" s="176"/>
      <c r="AC22" s="176"/>
      <c r="AD22" s="176"/>
    </row>
    <row r="23" spans="1:30" s="26" customFormat="1" ht="47.25" customHeight="1">
      <c r="A23" s="32" t="s">
        <v>278</v>
      </c>
      <c r="B23" s="32" t="s">
        <v>279</v>
      </c>
      <c r="C23" s="48" t="s">
        <v>266</v>
      </c>
      <c r="D23" s="283">
        <f t="shared" si="3"/>
        <v>0</v>
      </c>
      <c r="E23" s="14"/>
      <c r="F23" s="14"/>
      <c r="G23" s="54">
        <v>0.27264</v>
      </c>
      <c r="H23" s="14"/>
      <c r="I23" s="14"/>
      <c r="J23" s="54">
        <v>2.22841</v>
      </c>
      <c r="K23" s="54">
        <v>0.596</v>
      </c>
      <c r="L23" s="14"/>
      <c r="M23" s="47">
        <f t="shared" si="2"/>
        <v>0</v>
      </c>
      <c r="N23" s="14"/>
      <c r="O23" s="14"/>
      <c r="P23" s="14"/>
      <c r="Q23" s="14"/>
      <c r="R23" s="14"/>
      <c r="S23" s="14"/>
      <c r="T23" s="14"/>
      <c r="U23" s="14"/>
      <c r="V23" s="14"/>
      <c r="W23" s="14"/>
      <c r="X23" s="55">
        <f t="shared" si="1"/>
        <v>3.09705</v>
      </c>
      <c r="Y23" s="49"/>
      <c r="Z23" s="168">
        <f t="shared" si="4"/>
        <v>3.09705</v>
      </c>
      <c r="AA23" s="180"/>
      <c r="AB23" s="176"/>
      <c r="AC23" s="176"/>
      <c r="AD23" s="176"/>
    </row>
    <row r="24" spans="1:30" s="26" customFormat="1" ht="47.25" customHeight="1">
      <c r="A24" s="92" t="s">
        <v>102</v>
      </c>
      <c r="B24" s="405" t="s">
        <v>101</v>
      </c>
      <c r="C24" s="406"/>
      <c r="D24" s="87">
        <f>SUM(D25:D31)</f>
        <v>0</v>
      </c>
      <c r="E24" s="87">
        <f aca="true" t="shared" si="5" ref="E24:W24">SUM(E25:E31)</f>
        <v>0</v>
      </c>
      <c r="F24" s="87">
        <f t="shared" si="5"/>
        <v>0</v>
      </c>
      <c r="G24" s="169">
        <f t="shared" si="5"/>
        <v>16.92225</v>
      </c>
      <c r="H24" s="169">
        <f t="shared" si="5"/>
        <v>0</v>
      </c>
      <c r="I24" s="169">
        <f t="shared" si="5"/>
        <v>0</v>
      </c>
      <c r="J24" s="169">
        <f>SUM(J25:J31)</f>
        <v>4.85704</v>
      </c>
      <c r="K24" s="169">
        <f t="shared" si="5"/>
        <v>0.6</v>
      </c>
      <c r="L24" s="87">
        <f t="shared" si="5"/>
        <v>0</v>
      </c>
      <c r="M24" s="87">
        <f t="shared" si="5"/>
        <v>0</v>
      </c>
      <c r="N24" s="87">
        <f t="shared" si="5"/>
        <v>0</v>
      </c>
      <c r="O24" s="87">
        <f t="shared" si="5"/>
        <v>0</v>
      </c>
      <c r="P24" s="87">
        <f t="shared" si="5"/>
        <v>0</v>
      </c>
      <c r="Q24" s="87">
        <f t="shared" si="5"/>
        <v>0</v>
      </c>
      <c r="R24" s="87">
        <f t="shared" si="5"/>
        <v>0</v>
      </c>
      <c r="S24" s="169">
        <f t="shared" si="5"/>
        <v>7.13826</v>
      </c>
      <c r="T24" s="87">
        <f t="shared" si="5"/>
        <v>0</v>
      </c>
      <c r="U24" s="87">
        <f t="shared" si="5"/>
        <v>0</v>
      </c>
      <c r="V24" s="87">
        <f t="shared" si="5"/>
        <v>0</v>
      </c>
      <c r="W24" s="87">
        <f t="shared" si="5"/>
        <v>0</v>
      </c>
      <c r="X24" s="169">
        <f t="shared" si="1"/>
        <v>29.517549999999996</v>
      </c>
      <c r="Y24" s="80"/>
      <c r="Z24" s="167">
        <f aca="true" t="shared" si="6" ref="Z24:Z32">SUM(X24:Y24)</f>
        <v>29.517549999999996</v>
      </c>
      <c r="AA24" s="178">
        <f>0.132+5+2.32504+22.06051</f>
        <v>29.51755</v>
      </c>
      <c r="AB24" s="176">
        <f>Z24-AA24</f>
        <v>0</v>
      </c>
      <c r="AC24" s="176"/>
      <c r="AD24" s="176"/>
    </row>
    <row r="25" spans="1:30" s="26" customFormat="1" ht="80.25" customHeight="1" hidden="1">
      <c r="A25" s="32" t="s">
        <v>232</v>
      </c>
      <c r="B25" s="32" t="s">
        <v>233</v>
      </c>
      <c r="C25" s="48" t="s">
        <v>299</v>
      </c>
      <c r="D25" s="216">
        <f>SUM(E25:F25)</f>
        <v>0</v>
      </c>
      <c r="E25" s="14"/>
      <c r="F25" s="14"/>
      <c r="G25" s="54"/>
      <c r="H25" s="54"/>
      <c r="I25" s="54"/>
      <c r="J25" s="54"/>
      <c r="K25" s="14"/>
      <c r="L25" s="14"/>
      <c r="M25" s="47">
        <f aca="true" t="shared" si="7" ref="M25:M31">SUM(N25:Q25)</f>
        <v>0</v>
      </c>
      <c r="N25" s="14"/>
      <c r="O25" s="14"/>
      <c r="P25" s="14"/>
      <c r="Q25" s="14"/>
      <c r="R25" s="14"/>
      <c r="S25" s="14"/>
      <c r="T25" s="14"/>
      <c r="U25" s="14"/>
      <c r="V25" s="14"/>
      <c r="W25" s="14"/>
      <c r="X25" s="55">
        <f t="shared" si="1"/>
        <v>0</v>
      </c>
      <c r="Y25" s="49"/>
      <c r="Z25" s="168">
        <f t="shared" si="6"/>
        <v>0</v>
      </c>
      <c r="AA25" s="180"/>
      <c r="AB25" s="176"/>
      <c r="AC25" s="176"/>
      <c r="AD25" s="176"/>
    </row>
    <row r="26" spans="1:30" s="26" customFormat="1" ht="143.25" customHeight="1" hidden="1">
      <c r="A26" s="32" t="s">
        <v>32</v>
      </c>
      <c r="B26" s="32" t="s">
        <v>290</v>
      </c>
      <c r="C26" s="48" t="s">
        <v>218</v>
      </c>
      <c r="D26" s="216">
        <f t="shared" si="3"/>
        <v>0</v>
      </c>
      <c r="E26" s="274"/>
      <c r="F26" s="274"/>
      <c r="G26" s="274"/>
      <c r="H26" s="274"/>
      <c r="I26" s="274"/>
      <c r="J26" s="14"/>
      <c r="K26" s="274"/>
      <c r="L26" s="274"/>
      <c r="M26" s="47">
        <f t="shared" si="7"/>
        <v>0</v>
      </c>
      <c r="N26" s="274"/>
      <c r="O26" s="274"/>
      <c r="P26" s="274"/>
      <c r="Q26" s="274"/>
      <c r="R26" s="274"/>
      <c r="S26" s="274"/>
      <c r="T26" s="274"/>
      <c r="U26" s="274"/>
      <c r="V26" s="274"/>
      <c r="W26" s="274"/>
      <c r="X26" s="55">
        <f t="shared" si="1"/>
        <v>0</v>
      </c>
      <c r="Y26" s="49"/>
      <c r="Z26" s="168">
        <f t="shared" si="6"/>
        <v>0</v>
      </c>
      <c r="AA26" s="180"/>
      <c r="AB26" s="176"/>
      <c r="AC26" s="176"/>
      <c r="AD26" s="176"/>
    </row>
    <row r="27" spans="1:30" s="26" customFormat="1" ht="174.75" customHeight="1">
      <c r="A27" s="32" t="s">
        <v>32</v>
      </c>
      <c r="B27" s="32" t="s">
        <v>290</v>
      </c>
      <c r="C27" s="44" t="s">
        <v>88</v>
      </c>
      <c r="D27" s="216">
        <f t="shared" si="3"/>
        <v>0</v>
      </c>
      <c r="E27" s="274"/>
      <c r="F27" s="274"/>
      <c r="G27" s="14"/>
      <c r="H27" s="274"/>
      <c r="I27" s="274"/>
      <c r="J27" s="14">
        <v>0.132</v>
      </c>
      <c r="K27" s="274"/>
      <c r="L27" s="274"/>
      <c r="M27" s="47">
        <f t="shared" si="7"/>
        <v>0</v>
      </c>
      <c r="N27" s="274"/>
      <c r="O27" s="274"/>
      <c r="P27" s="274"/>
      <c r="Q27" s="274"/>
      <c r="R27" s="274"/>
      <c r="S27" s="274"/>
      <c r="T27" s="274"/>
      <c r="U27" s="274"/>
      <c r="V27" s="274"/>
      <c r="W27" s="274"/>
      <c r="X27" s="55">
        <f t="shared" si="1"/>
        <v>0.132</v>
      </c>
      <c r="Y27" s="49"/>
      <c r="Z27" s="168">
        <f t="shared" si="6"/>
        <v>0.132</v>
      </c>
      <c r="AA27" s="180"/>
      <c r="AB27" s="176"/>
      <c r="AC27" s="176"/>
      <c r="AD27" s="176"/>
    </row>
    <row r="28" spans="1:30" s="26" customFormat="1" ht="61.5" customHeight="1">
      <c r="A28" s="32" t="s">
        <v>115</v>
      </c>
      <c r="B28" s="32" t="s">
        <v>116</v>
      </c>
      <c r="C28" s="44" t="s">
        <v>117</v>
      </c>
      <c r="D28" s="216">
        <f t="shared" si="3"/>
        <v>0</v>
      </c>
      <c r="E28" s="274"/>
      <c r="F28" s="274"/>
      <c r="G28" s="14">
        <v>5</v>
      </c>
      <c r="H28" s="274"/>
      <c r="I28" s="274"/>
      <c r="J28" s="14"/>
      <c r="K28" s="274"/>
      <c r="L28" s="274"/>
      <c r="M28" s="47">
        <f t="shared" si="7"/>
        <v>0</v>
      </c>
      <c r="N28" s="274"/>
      <c r="O28" s="274"/>
      <c r="P28" s="274"/>
      <c r="Q28" s="274"/>
      <c r="R28" s="274"/>
      <c r="S28" s="274"/>
      <c r="T28" s="274"/>
      <c r="U28" s="274"/>
      <c r="V28" s="274"/>
      <c r="W28" s="274"/>
      <c r="X28" s="55">
        <f t="shared" si="1"/>
        <v>5</v>
      </c>
      <c r="Y28" s="49"/>
      <c r="Z28" s="168">
        <f t="shared" si="6"/>
        <v>5</v>
      </c>
      <c r="AA28" s="180"/>
      <c r="AB28" s="176"/>
      <c r="AC28" s="176"/>
      <c r="AD28" s="176"/>
    </row>
    <row r="29" spans="1:30" s="26" customFormat="1" ht="82.5" customHeight="1">
      <c r="A29" s="32" t="s">
        <v>118</v>
      </c>
      <c r="B29" s="32" t="s">
        <v>120</v>
      </c>
      <c r="C29" s="44" t="s">
        <v>119</v>
      </c>
      <c r="D29" s="283">
        <f t="shared" si="3"/>
        <v>0</v>
      </c>
      <c r="E29" s="54"/>
      <c r="F29" s="54"/>
      <c r="G29" s="54"/>
      <c r="H29" s="54"/>
      <c r="I29" s="54"/>
      <c r="J29" s="54">
        <v>1.72504</v>
      </c>
      <c r="K29" s="14">
        <v>0.6</v>
      </c>
      <c r="L29" s="14"/>
      <c r="M29" s="47">
        <f t="shared" si="7"/>
        <v>0</v>
      </c>
      <c r="N29" s="14"/>
      <c r="O29" s="14"/>
      <c r="P29" s="54"/>
      <c r="Q29" s="274"/>
      <c r="R29" s="274"/>
      <c r="S29" s="274"/>
      <c r="T29" s="274"/>
      <c r="U29" s="274"/>
      <c r="V29" s="274"/>
      <c r="W29" s="274"/>
      <c r="X29" s="55">
        <f t="shared" si="1"/>
        <v>2.32504</v>
      </c>
      <c r="Y29" s="49"/>
      <c r="Z29" s="168">
        <f t="shared" si="6"/>
        <v>2.32504</v>
      </c>
      <c r="AA29" s="180"/>
      <c r="AB29" s="176"/>
      <c r="AC29" s="176"/>
      <c r="AD29" s="176"/>
    </row>
    <row r="30" spans="1:32" s="25" customFormat="1" ht="26.25" customHeight="1">
      <c r="A30" s="32" t="s">
        <v>344</v>
      </c>
      <c r="B30" s="32" t="s">
        <v>282</v>
      </c>
      <c r="C30" s="48" t="s">
        <v>242</v>
      </c>
      <c r="D30" s="216">
        <f>SUM(E30:F30)</f>
        <v>0</v>
      </c>
      <c r="E30" s="14"/>
      <c r="F30" s="52"/>
      <c r="G30" s="217">
        <v>11.92225</v>
      </c>
      <c r="H30" s="54"/>
      <c r="I30" s="54"/>
      <c r="J30" s="54">
        <v>3</v>
      </c>
      <c r="K30" s="54"/>
      <c r="L30" s="54"/>
      <c r="M30" s="47">
        <f t="shared" si="7"/>
        <v>0</v>
      </c>
      <c r="N30" s="54"/>
      <c r="O30" s="54"/>
      <c r="P30" s="54"/>
      <c r="Q30" s="54"/>
      <c r="R30" s="54"/>
      <c r="S30" s="54">
        <v>7.13826</v>
      </c>
      <c r="T30" s="14"/>
      <c r="U30" s="14"/>
      <c r="V30" s="14"/>
      <c r="W30" s="14"/>
      <c r="X30" s="55">
        <f t="shared" si="1"/>
        <v>22.06051</v>
      </c>
      <c r="Y30" s="49"/>
      <c r="Z30" s="164">
        <f t="shared" si="6"/>
        <v>22.06051</v>
      </c>
      <c r="AA30" s="182"/>
      <c r="AB30" s="177"/>
      <c r="AC30" s="177"/>
      <c r="AD30" s="177"/>
      <c r="AE30" s="43"/>
      <c r="AF30" s="57"/>
    </row>
    <row r="31" spans="1:30" s="26" customFormat="1" ht="133.5" customHeight="1" hidden="1">
      <c r="A31" s="32" t="s">
        <v>278</v>
      </c>
      <c r="B31" s="32" t="s">
        <v>279</v>
      </c>
      <c r="C31" s="48" t="s">
        <v>12</v>
      </c>
      <c r="D31" s="216">
        <f>SUM(E31:F31)</f>
        <v>0</v>
      </c>
      <c r="E31" s="274"/>
      <c r="F31" s="274"/>
      <c r="G31" s="274"/>
      <c r="H31" s="274"/>
      <c r="I31" s="274"/>
      <c r="J31" s="14"/>
      <c r="K31" s="274"/>
      <c r="L31" s="274"/>
      <c r="M31" s="47">
        <f t="shared" si="7"/>
        <v>0</v>
      </c>
      <c r="N31" s="274"/>
      <c r="O31" s="274"/>
      <c r="P31" s="274"/>
      <c r="Q31" s="274"/>
      <c r="R31" s="274"/>
      <c r="S31" s="274"/>
      <c r="T31" s="274"/>
      <c r="U31" s="274"/>
      <c r="V31" s="274"/>
      <c r="W31" s="274"/>
      <c r="X31" s="55">
        <f t="shared" si="1"/>
        <v>0</v>
      </c>
      <c r="Y31" s="49"/>
      <c r="Z31" s="168">
        <f t="shared" si="6"/>
        <v>0</v>
      </c>
      <c r="AA31" s="180"/>
      <c r="AB31" s="176"/>
      <c r="AC31" s="176"/>
      <c r="AD31" s="176"/>
    </row>
    <row r="32" spans="1:33" s="90" customFormat="1" ht="44.25" customHeight="1">
      <c r="A32" s="92" t="s">
        <v>243</v>
      </c>
      <c r="B32" s="405" t="s">
        <v>244</v>
      </c>
      <c r="C32" s="406"/>
      <c r="D32" s="87">
        <f aca="true" t="shared" si="8" ref="D32:U32">SUM(D34:D45)</f>
        <v>0</v>
      </c>
      <c r="E32" s="169">
        <f>SUM(E34:E45)</f>
        <v>0</v>
      </c>
      <c r="F32" s="169">
        <f>SUM(F34:F45)</f>
        <v>0</v>
      </c>
      <c r="G32" s="169">
        <f>SUM(G34:G45)</f>
        <v>277.24844</v>
      </c>
      <c r="H32" s="169">
        <f t="shared" si="8"/>
        <v>0</v>
      </c>
      <c r="I32" s="169">
        <f t="shared" si="8"/>
        <v>0</v>
      </c>
      <c r="J32" s="169">
        <f>SUM(J34:J45)</f>
        <v>743.4952499999998</v>
      </c>
      <c r="K32" s="169">
        <f t="shared" si="8"/>
        <v>51.89279</v>
      </c>
      <c r="L32" s="87">
        <f t="shared" si="8"/>
        <v>0</v>
      </c>
      <c r="M32" s="87">
        <f t="shared" si="8"/>
        <v>0</v>
      </c>
      <c r="N32" s="87">
        <f t="shared" si="8"/>
        <v>0</v>
      </c>
      <c r="O32" s="87">
        <f t="shared" si="8"/>
        <v>0</v>
      </c>
      <c r="P32" s="87">
        <f t="shared" si="8"/>
        <v>0</v>
      </c>
      <c r="Q32" s="87">
        <f t="shared" si="8"/>
        <v>0</v>
      </c>
      <c r="R32" s="87">
        <f t="shared" si="8"/>
        <v>0</v>
      </c>
      <c r="S32" s="87">
        <f>SUM(S34:S45)</f>
        <v>0</v>
      </c>
      <c r="T32" s="87">
        <f t="shared" si="8"/>
        <v>0</v>
      </c>
      <c r="U32" s="87">
        <f t="shared" si="8"/>
        <v>0</v>
      </c>
      <c r="V32" s="87">
        <f>SUM(V34:V45)</f>
        <v>0</v>
      </c>
      <c r="W32" s="87">
        <f>SUM(W34:W45)</f>
        <v>16.37096</v>
      </c>
      <c r="X32" s="169">
        <f t="shared" si="1"/>
        <v>1089.0074399999999</v>
      </c>
      <c r="Y32" s="80"/>
      <c r="Z32" s="167">
        <f t="shared" si="6"/>
        <v>1089.0074399999999</v>
      </c>
      <c r="AA32" s="178">
        <f>SUM(Z34:Z45)</f>
        <v>1089.00744</v>
      </c>
      <c r="AB32" s="180">
        <f>X32+'спец  '!U15+X21</f>
        <v>1875.9163199999998</v>
      </c>
      <c r="AC32" s="178">
        <f>-198-20</f>
        <v>-218</v>
      </c>
      <c r="AD32" s="178"/>
      <c r="AE32" s="89"/>
      <c r="AF32" s="89">
        <f>AD32+AE32</f>
        <v>0</v>
      </c>
      <c r="AG32" s="90">
        <v>-1.32</v>
      </c>
    </row>
    <row r="33" spans="1:31" s="86" customFormat="1" ht="21.75" customHeight="1">
      <c r="A33" s="81"/>
      <c r="B33" s="81" t="s">
        <v>328</v>
      </c>
      <c r="C33" s="82" t="s">
        <v>110</v>
      </c>
      <c r="D33" s="83">
        <f>SUM(D34:D43)-D37</f>
        <v>0</v>
      </c>
      <c r="E33" s="83">
        <f aca="true" t="shared" si="9" ref="E33:V33">SUM(E34:E43)-E37</f>
        <v>0</v>
      </c>
      <c r="F33" s="83">
        <f t="shared" si="9"/>
        <v>0</v>
      </c>
      <c r="G33" s="219">
        <f>SUM(G34:G43)-G37</f>
        <v>270.03844000000004</v>
      </c>
      <c r="H33" s="219">
        <f t="shared" si="9"/>
        <v>0</v>
      </c>
      <c r="I33" s="219">
        <f t="shared" si="9"/>
        <v>0</v>
      </c>
      <c r="J33" s="219">
        <f>SUM(J34:J43)-J37</f>
        <v>679.5572499999998</v>
      </c>
      <c r="K33" s="219">
        <f>SUM(K34:K43)-K37</f>
        <v>51.89279</v>
      </c>
      <c r="L33" s="83">
        <f t="shared" si="9"/>
        <v>0</v>
      </c>
      <c r="M33" s="83">
        <f>SUM(M34:N44)-M37</f>
        <v>0</v>
      </c>
      <c r="N33" s="83">
        <f t="shared" si="9"/>
        <v>0</v>
      </c>
      <c r="O33" s="83">
        <f t="shared" si="9"/>
        <v>0</v>
      </c>
      <c r="P33" s="83">
        <f t="shared" si="9"/>
        <v>0</v>
      </c>
      <c r="Q33" s="83">
        <f t="shared" si="9"/>
        <v>0</v>
      </c>
      <c r="R33" s="83"/>
      <c r="S33" s="83">
        <f t="shared" si="9"/>
        <v>0</v>
      </c>
      <c r="T33" s="83">
        <f t="shared" si="9"/>
        <v>0</v>
      </c>
      <c r="U33" s="83">
        <f t="shared" si="9"/>
        <v>0</v>
      </c>
      <c r="V33" s="83">
        <f t="shared" si="9"/>
        <v>0</v>
      </c>
      <c r="W33" s="83">
        <f>SUM(W34:W43)-W37</f>
        <v>16.37096</v>
      </c>
      <c r="X33" s="55">
        <f t="shared" si="1"/>
        <v>1017.8594399999998</v>
      </c>
      <c r="Y33" s="84"/>
      <c r="Z33" s="170">
        <f t="shared" si="4"/>
        <v>1017.8594399999998</v>
      </c>
      <c r="AA33" s="179"/>
      <c r="AB33" s="180"/>
      <c r="AC33" s="179"/>
      <c r="AD33" s="179"/>
      <c r="AE33" s="85"/>
    </row>
    <row r="34" spans="1:31" s="26" customFormat="1" ht="29.25" customHeight="1">
      <c r="A34" s="32" t="s">
        <v>317</v>
      </c>
      <c r="B34" s="32" t="s">
        <v>328</v>
      </c>
      <c r="C34" s="48" t="s">
        <v>2</v>
      </c>
      <c r="D34" s="216">
        <f t="shared" si="3"/>
        <v>0</v>
      </c>
      <c r="E34" s="14"/>
      <c r="F34" s="14"/>
      <c r="G34" s="54">
        <v>114.0055</v>
      </c>
      <c r="H34" s="54"/>
      <c r="I34" s="54"/>
      <c r="J34" s="54">
        <v>157.95657</v>
      </c>
      <c r="K34" s="54">
        <v>10.182</v>
      </c>
      <c r="L34" s="14"/>
      <c r="M34" s="47">
        <f aca="true" t="shared" si="10" ref="M34:M43">SUM(N34:Q34)</f>
        <v>0</v>
      </c>
      <c r="N34" s="14"/>
      <c r="O34" s="14"/>
      <c r="P34" s="14"/>
      <c r="Q34" s="14"/>
      <c r="R34" s="14"/>
      <c r="S34" s="14"/>
      <c r="T34" s="14"/>
      <c r="U34" s="14"/>
      <c r="V34" s="14"/>
      <c r="W34" s="54">
        <v>0.76478</v>
      </c>
      <c r="X34" s="55">
        <f t="shared" si="1"/>
        <v>282.90885</v>
      </c>
      <c r="Y34" s="56"/>
      <c r="Z34" s="168">
        <f t="shared" si="4"/>
        <v>282.90885</v>
      </c>
      <c r="AA34" s="180"/>
      <c r="AB34" s="180"/>
      <c r="AC34" s="180"/>
      <c r="AD34" s="180"/>
      <c r="AE34" s="28"/>
    </row>
    <row r="35" spans="1:31" s="26" customFormat="1" ht="50.25" customHeight="1" hidden="1">
      <c r="A35" s="32" t="s">
        <v>317</v>
      </c>
      <c r="B35" s="32" t="s">
        <v>328</v>
      </c>
      <c r="C35" s="48" t="s">
        <v>169</v>
      </c>
      <c r="D35" s="216">
        <f t="shared" si="3"/>
        <v>0</v>
      </c>
      <c r="E35" s="14"/>
      <c r="F35" s="14"/>
      <c r="G35" s="14"/>
      <c r="H35" s="14"/>
      <c r="I35" s="14"/>
      <c r="J35" s="14"/>
      <c r="K35" s="14"/>
      <c r="L35" s="14"/>
      <c r="M35" s="47">
        <f t="shared" si="10"/>
        <v>0</v>
      </c>
      <c r="N35" s="14"/>
      <c r="O35" s="14"/>
      <c r="P35" s="14"/>
      <c r="Q35" s="14"/>
      <c r="R35" s="14"/>
      <c r="S35" s="14"/>
      <c r="T35" s="14"/>
      <c r="U35" s="14"/>
      <c r="V35" s="14"/>
      <c r="W35" s="54"/>
      <c r="X35" s="55">
        <f t="shared" si="1"/>
        <v>0</v>
      </c>
      <c r="Y35" s="49"/>
      <c r="Z35" s="168">
        <f>SUM(X35:Y35)</f>
        <v>0</v>
      </c>
      <c r="AA35" s="180"/>
      <c r="AB35" s="180"/>
      <c r="AC35" s="180"/>
      <c r="AD35" s="180"/>
      <c r="AE35" s="28"/>
    </row>
    <row r="36" spans="1:30" s="26" customFormat="1" ht="74.25" customHeight="1">
      <c r="A36" s="32" t="s">
        <v>318</v>
      </c>
      <c r="B36" s="32" t="s">
        <v>329</v>
      </c>
      <c r="C36" s="191" t="s">
        <v>147</v>
      </c>
      <c r="D36" s="216">
        <f t="shared" si="3"/>
        <v>0</v>
      </c>
      <c r="E36" s="14"/>
      <c r="F36" s="14"/>
      <c r="G36" s="54">
        <v>108.46744</v>
      </c>
      <c r="H36" s="14"/>
      <c r="I36" s="14"/>
      <c r="J36" s="54">
        <v>490.65252</v>
      </c>
      <c r="K36" s="54">
        <v>24.56054</v>
      </c>
      <c r="L36" s="14"/>
      <c r="M36" s="47">
        <f t="shared" si="10"/>
        <v>0</v>
      </c>
      <c r="N36" s="14"/>
      <c r="O36" s="14"/>
      <c r="P36" s="14"/>
      <c r="Q36" s="54"/>
      <c r="R36" s="54"/>
      <c r="S36" s="14"/>
      <c r="T36" s="14"/>
      <c r="U36" s="14"/>
      <c r="V36" s="14"/>
      <c r="W36" s="54">
        <v>13.114</v>
      </c>
      <c r="X36" s="55">
        <f t="shared" si="1"/>
        <v>636.7945</v>
      </c>
      <c r="Y36" s="56"/>
      <c r="Z36" s="168">
        <f t="shared" si="4"/>
        <v>636.7945</v>
      </c>
      <c r="AA36" s="180"/>
      <c r="AB36" s="180"/>
      <c r="AC36" s="180"/>
      <c r="AD36" s="180"/>
    </row>
    <row r="37" spans="1:30" s="26" customFormat="1" ht="57.75" customHeight="1" hidden="1">
      <c r="A37" s="32" t="s">
        <v>60</v>
      </c>
      <c r="B37" s="32" t="s">
        <v>328</v>
      </c>
      <c r="C37" s="48" t="s">
        <v>61</v>
      </c>
      <c r="D37" s="216">
        <f t="shared" si="3"/>
        <v>0</v>
      </c>
      <c r="E37" s="14"/>
      <c r="F37" s="14"/>
      <c r="G37" s="54"/>
      <c r="H37" s="14"/>
      <c r="I37" s="14"/>
      <c r="J37" s="14"/>
      <c r="K37" s="54"/>
      <c r="L37" s="14"/>
      <c r="M37" s="47">
        <f t="shared" si="10"/>
        <v>0</v>
      </c>
      <c r="N37" s="14"/>
      <c r="O37" s="14"/>
      <c r="P37" s="14"/>
      <c r="Q37" s="14"/>
      <c r="R37" s="14"/>
      <c r="S37" s="14"/>
      <c r="T37" s="14"/>
      <c r="U37" s="14"/>
      <c r="V37" s="54"/>
      <c r="W37" s="54"/>
      <c r="X37" s="55">
        <f t="shared" si="1"/>
        <v>0</v>
      </c>
      <c r="Y37" s="49"/>
      <c r="Z37" s="168">
        <f t="shared" si="4"/>
        <v>0</v>
      </c>
      <c r="AA37" s="180"/>
      <c r="AB37" s="180"/>
      <c r="AC37" s="180"/>
      <c r="AD37" s="180"/>
    </row>
    <row r="38" spans="1:30" s="26" customFormat="1" ht="57.75" customHeight="1">
      <c r="A38" s="32" t="s">
        <v>319</v>
      </c>
      <c r="B38" s="32" t="s">
        <v>330</v>
      </c>
      <c r="C38" s="48" t="s">
        <v>371</v>
      </c>
      <c r="D38" s="216">
        <f t="shared" si="3"/>
        <v>0</v>
      </c>
      <c r="E38" s="14"/>
      <c r="F38" s="14"/>
      <c r="G38" s="54">
        <v>3.792</v>
      </c>
      <c r="H38" s="14"/>
      <c r="I38" s="14"/>
      <c r="J38" s="54">
        <v>20.68443</v>
      </c>
      <c r="K38" s="54">
        <v>9.81627</v>
      </c>
      <c r="L38" s="14"/>
      <c r="M38" s="47">
        <f t="shared" si="10"/>
        <v>0</v>
      </c>
      <c r="N38" s="14"/>
      <c r="O38" s="14"/>
      <c r="P38" s="14"/>
      <c r="Q38" s="54"/>
      <c r="R38" s="54"/>
      <c r="S38" s="14"/>
      <c r="T38" s="14"/>
      <c r="U38" s="14"/>
      <c r="V38" s="14"/>
      <c r="W38" s="54">
        <v>0.90358</v>
      </c>
      <c r="X38" s="55">
        <f t="shared" si="1"/>
        <v>35.196279999999994</v>
      </c>
      <c r="Y38" s="49"/>
      <c r="Z38" s="168">
        <f t="shared" si="4"/>
        <v>35.196279999999994</v>
      </c>
      <c r="AA38" s="180"/>
      <c r="AB38" s="180"/>
      <c r="AC38" s="180"/>
      <c r="AD38" s="180"/>
    </row>
    <row r="39" spans="1:31" s="26" customFormat="1" ht="44.25" customHeight="1">
      <c r="A39" s="32" t="s">
        <v>320</v>
      </c>
      <c r="B39" s="32" t="s">
        <v>331</v>
      </c>
      <c r="C39" s="48" t="s">
        <v>372</v>
      </c>
      <c r="D39" s="216">
        <f t="shared" si="3"/>
        <v>0</v>
      </c>
      <c r="E39" s="14"/>
      <c r="F39" s="14"/>
      <c r="G39" s="54">
        <v>18.1645</v>
      </c>
      <c r="H39" s="14"/>
      <c r="I39" s="14"/>
      <c r="J39" s="54">
        <v>0.7432</v>
      </c>
      <c r="K39" s="54">
        <v>6.98998</v>
      </c>
      <c r="L39" s="14"/>
      <c r="M39" s="47">
        <f t="shared" si="10"/>
        <v>0</v>
      </c>
      <c r="N39" s="14"/>
      <c r="O39" s="14"/>
      <c r="P39" s="14"/>
      <c r="Q39" s="14"/>
      <c r="R39" s="14"/>
      <c r="S39" s="14"/>
      <c r="T39" s="14"/>
      <c r="U39" s="14"/>
      <c r="V39" s="14"/>
      <c r="W39" s="54">
        <v>0.23219</v>
      </c>
      <c r="X39" s="55">
        <f t="shared" si="1"/>
        <v>26.12987</v>
      </c>
      <c r="Y39" s="49"/>
      <c r="Z39" s="168">
        <f>SUM(X39:Y39)</f>
        <v>26.12987</v>
      </c>
      <c r="AA39" s="180"/>
      <c r="AB39" s="180"/>
      <c r="AC39" s="180"/>
      <c r="AD39" s="180"/>
      <c r="AE39" s="28"/>
    </row>
    <row r="40" spans="1:31" s="26" customFormat="1" ht="35.25" customHeight="1" hidden="1">
      <c r="A40" s="32" t="s">
        <v>320</v>
      </c>
      <c r="B40" s="32" t="s">
        <v>331</v>
      </c>
      <c r="C40" s="48" t="s">
        <v>58</v>
      </c>
      <c r="D40" s="216">
        <f t="shared" si="3"/>
        <v>0</v>
      </c>
      <c r="E40" s="14"/>
      <c r="F40" s="14"/>
      <c r="G40" s="54"/>
      <c r="H40" s="14"/>
      <c r="I40" s="14"/>
      <c r="J40" s="14"/>
      <c r="K40" s="54"/>
      <c r="L40" s="14"/>
      <c r="M40" s="47">
        <f t="shared" si="10"/>
        <v>0</v>
      </c>
      <c r="N40" s="14"/>
      <c r="O40" s="14"/>
      <c r="P40" s="14"/>
      <c r="Q40" s="14"/>
      <c r="R40" s="14"/>
      <c r="S40" s="14"/>
      <c r="T40" s="14"/>
      <c r="U40" s="14"/>
      <c r="V40" s="14"/>
      <c r="W40" s="54"/>
      <c r="X40" s="55">
        <f t="shared" si="1"/>
        <v>0</v>
      </c>
      <c r="Y40" s="49"/>
      <c r="Z40" s="168">
        <f t="shared" si="4"/>
        <v>0</v>
      </c>
      <c r="AA40" s="180"/>
      <c r="AB40" s="180"/>
      <c r="AC40" s="180"/>
      <c r="AD40" s="180"/>
      <c r="AE40" s="28"/>
    </row>
    <row r="41" spans="1:30" s="26" customFormat="1" ht="27" customHeight="1">
      <c r="A41" s="32" t="s">
        <v>321</v>
      </c>
      <c r="B41" s="32" t="s">
        <v>331</v>
      </c>
      <c r="C41" s="48" t="s">
        <v>341</v>
      </c>
      <c r="D41" s="216">
        <f t="shared" si="3"/>
        <v>0</v>
      </c>
      <c r="E41" s="14"/>
      <c r="F41" s="14"/>
      <c r="G41" s="54">
        <v>3.817</v>
      </c>
      <c r="H41" s="14"/>
      <c r="I41" s="14"/>
      <c r="J41" s="54">
        <v>6.00015</v>
      </c>
      <c r="K41" s="54"/>
      <c r="L41" s="14"/>
      <c r="M41" s="47">
        <f t="shared" si="10"/>
        <v>0</v>
      </c>
      <c r="N41" s="14"/>
      <c r="O41" s="14"/>
      <c r="P41" s="14"/>
      <c r="Q41" s="14"/>
      <c r="R41" s="14"/>
      <c r="S41" s="14"/>
      <c r="T41" s="14"/>
      <c r="U41" s="14"/>
      <c r="V41" s="14"/>
      <c r="W41" s="54">
        <v>0.40511</v>
      </c>
      <c r="X41" s="55">
        <f t="shared" si="1"/>
        <v>10.22226</v>
      </c>
      <c r="Y41" s="49"/>
      <c r="Z41" s="168">
        <f t="shared" si="4"/>
        <v>10.22226</v>
      </c>
      <c r="AA41" s="180"/>
      <c r="AB41" s="180"/>
      <c r="AC41" s="180"/>
      <c r="AD41" s="180"/>
    </row>
    <row r="42" spans="1:30" s="26" customFormat="1" ht="41.25" customHeight="1">
      <c r="A42" s="32" t="s">
        <v>322</v>
      </c>
      <c r="B42" s="32" t="s">
        <v>331</v>
      </c>
      <c r="C42" s="48" t="s">
        <v>376</v>
      </c>
      <c r="D42" s="216">
        <f t="shared" si="3"/>
        <v>0</v>
      </c>
      <c r="E42" s="14"/>
      <c r="F42" s="14"/>
      <c r="G42" s="54">
        <v>21.168</v>
      </c>
      <c r="H42" s="14"/>
      <c r="I42" s="14"/>
      <c r="J42" s="54">
        <v>2.4943</v>
      </c>
      <c r="K42" s="54">
        <v>0.284</v>
      </c>
      <c r="L42" s="14"/>
      <c r="M42" s="47">
        <f t="shared" si="10"/>
        <v>0</v>
      </c>
      <c r="N42" s="14"/>
      <c r="O42" s="14"/>
      <c r="P42" s="14"/>
      <c r="Q42" s="14"/>
      <c r="R42" s="14"/>
      <c r="S42" s="14"/>
      <c r="T42" s="14"/>
      <c r="U42" s="14"/>
      <c r="V42" s="14"/>
      <c r="W42" s="54">
        <v>0.6763</v>
      </c>
      <c r="X42" s="55">
        <f t="shared" si="1"/>
        <v>24.6226</v>
      </c>
      <c r="Y42" s="49"/>
      <c r="Z42" s="168">
        <f t="shared" si="4"/>
        <v>24.6226</v>
      </c>
      <c r="AA42" s="180"/>
      <c r="AB42" s="180"/>
      <c r="AC42" s="180"/>
      <c r="AD42" s="180"/>
    </row>
    <row r="43" spans="1:30" s="26" customFormat="1" ht="41.25" customHeight="1">
      <c r="A43" s="32" t="s">
        <v>323</v>
      </c>
      <c r="B43" s="32" t="s">
        <v>331</v>
      </c>
      <c r="C43" s="48" t="s">
        <v>373</v>
      </c>
      <c r="D43" s="216">
        <f t="shared" si="3"/>
        <v>0</v>
      </c>
      <c r="E43" s="14"/>
      <c r="F43" s="14"/>
      <c r="G43" s="54">
        <v>0.624</v>
      </c>
      <c r="H43" s="14"/>
      <c r="I43" s="14"/>
      <c r="J43" s="54">
        <v>1.02608</v>
      </c>
      <c r="K43" s="54">
        <v>0.06</v>
      </c>
      <c r="L43" s="14"/>
      <c r="M43" s="47">
        <f t="shared" si="10"/>
        <v>0</v>
      </c>
      <c r="N43" s="14"/>
      <c r="O43" s="14"/>
      <c r="P43" s="14"/>
      <c r="Q43" s="14"/>
      <c r="R43" s="14"/>
      <c r="S43" s="14"/>
      <c r="T43" s="14"/>
      <c r="U43" s="14"/>
      <c r="V43" s="14"/>
      <c r="W43" s="54">
        <v>0.275</v>
      </c>
      <c r="X43" s="55">
        <f t="shared" si="1"/>
        <v>1.98508</v>
      </c>
      <c r="Y43" s="49"/>
      <c r="Z43" s="168">
        <f t="shared" si="4"/>
        <v>1.98508</v>
      </c>
      <c r="AA43" s="180"/>
      <c r="AB43" s="180"/>
      <c r="AC43" s="176"/>
      <c r="AD43" s="176"/>
    </row>
    <row r="44" spans="1:30" s="38" customFormat="1" ht="59.25" customHeight="1">
      <c r="A44" s="32" t="s">
        <v>108</v>
      </c>
      <c r="B44" s="32" t="s">
        <v>331</v>
      </c>
      <c r="C44" s="48" t="s">
        <v>303</v>
      </c>
      <c r="D44" s="216">
        <f>SUM(E44:F44)</f>
        <v>0</v>
      </c>
      <c r="E44" s="14"/>
      <c r="F44" s="14"/>
      <c r="G44" s="54">
        <v>7.21</v>
      </c>
      <c r="H44" s="14"/>
      <c r="I44" s="14"/>
      <c r="J44" s="14">
        <v>63.938</v>
      </c>
      <c r="K44" s="54"/>
      <c r="L44" s="14"/>
      <c r="M44" s="47">
        <f>SUM(N44:Q44)</f>
        <v>0</v>
      </c>
      <c r="N44" s="14"/>
      <c r="O44" s="14"/>
      <c r="P44" s="14"/>
      <c r="Q44" s="14"/>
      <c r="R44" s="14"/>
      <c r="S44" s="14"/>
      <c r="T44" s="14"/>
      <c r="U44" s="14"/>
      <c r="V44" s="14"/>
      <c r="W44" s="54"/>
      <c r="X44" s="55">
        <f t="shared" si="1"/>
        <v>71.148</v>
      </c>
      <c r="Y44" s="49"/>
      <c r="Z44" s="168">
        <f>SUM(X44:Y44)</f>
        <v>71.148</v>
      </c>
      <c r="AA44" s="180"/>
      <c r="AB44" s="240"/>
      <c r="AC44" s="205"/>
      <c r="AD44" s="205"/>
    </row>
    <row r="45" spans="1:30" s="86" customFormat="1" ht="79.5" customHeight="1" hidden="1">
      <c r="A45" s="81" t="s">
        <v>1</v>
      </c>
      <c r="B45" s="81" t="s">
        <v>331</v>
      </c>
      <c r="C45" s="82" t="s">
        <v>21</v>
      </c>
      <c r="D45" s="82">
        <f t="shared" si="3"/>
        <v>0</v>
      </c>
      <c r="E45" s="83"/>
      <c r="F45" s="83"/>
      <c r="G45" s="83"/>
      <c r="H45" s="83"/>
      <c r="I45" s="83"/>
      <c r="J45" s="83"/>
      <c r="K45" s="83"/>
      <c r="L45" s="83"/>
      <c r="M45" s="83">
        <f>SUM(N45:Q45)</f>
        <v>0</v>
      </c>
      <c r="N45" s="83"/>
      <c r="O45" s="83"/>
      <c r="P45" s="83"/>
      <c r="Q45" s="83"/>
      <c r="R45" s="83"/>
      <c r="S45" s="83"/>
      <c r="T45" s="83"/>
      <c r="U45" s="83"/>
      <c r="V45" s="83"/>
      <c r="W45" s="83"/>
      <c r="X45" s="55">
        <f t="shared" si="1"/>
        <v>0</v>
      </c>
      <c r="Y45" s="49"/>
      <c r="Z45" s="168">
        <f>SUM(X45:Y45)</f>
        <v>0</v>
      </c>
      <c r="AA45" s="180"/>
      <c r="AB45" s="180"/>
      <c r="AC45" s="176"/>
      <c r="AD45" s="176"/>
    </row>
    <row r="46" spans="1:35" s="27" customFormat="1" ht="56.25" customHeight="1">
      <c r="A46" s="92" t="s">
        <v>245</v>
      </c>
      <c r="B46" s="405" t="s">
        <v>246</v>
      </c>
      <c r="C46" s="406"/>
      <c r="D46" s="169">
        <f>SUM(D76:D105)</f>
        <v>0</v>
      </c>
      <c r="E46" s="169">
        <f aca="true" t="shared" si="11" ref="E46:W46">SUM(E47:E105)</f>
        <v>0</v>
      </c>
      <c r="F46" s="169">
        <f t="shared" si="11"/>
        <v>0</v>
      </c>
      <c r="G46" s="169">
        <f t="shared" si="11"/>
        <v>12.67441</v>
      </c>
      <c r="H46" s="169">
        <f t="shared" si="11"/>
        <v>0</v>
      </c>
      <c r="I46" s="169">
        <f t="shared" si="11"/>
        <v>0</v>
      </c>
      <c r="J46" s="169">
        <f t="shared" si="11"/>
        <v>19.12187</v>
      </c>
      <c r="K46" s="169">
        <f t="shared" si="11"/>
        <v>0.728</v>
      </c>
      <c r="L46" s="169">
        <f t="shared" si="11"/>
        <v>0</v>
      </c>
      <c r="M46" s="169">
        <f t="shared" si="11"/>
        <v>0</v>
      </c>
      <c r="N46" s="169">
        <f t="shared" si="11"/>
        <v>0</v>
      </c>
      <c r="O46" s="169">
        <f t="shared" si="11"/>
        <v>0</v>
      </c>
      <c r="P46" s="169">
        <f t="shared" si="11"/>
        <v>0</v>
      </c>
      <c r="Q46" s="169">
        <f t="shared" si="11"/>
        <v>0</v>
      </c>
      <c r="R46" s="169">
        <f t="shared" si="11"/>
        <v>0</v>
      </c>
      <c r="S46" s="169">
        <f t="shared" si="11"/>
        <v>24.724800000000002</v>
      </c>
      <c r="T46" s="169">
        <f t="shared" si="11"/>
        <v>0</v>
      </c>
      <c r="U46" s="169">
        <f t="shared" si="11"/>
        <v>148</v>
      </c>
      <c r="V46" s="169">
        <f t="shared" si="11"/>
        <v>-148</v>
      </c>
      <c r="W46" s="169">
        <f t="shared" si="11"/>
        <v>0</v>
      </c>
      <c r="X46" s="239">
        <f>SUM(E46:W46)</f>
        <v>57.24907999999999</v>
      </c>
      <c r="Y46" s="80"/>
      <c r="Z46" s="167">
        <f>SUM(X46:Y46)</f>
        <v>57.24907999999999</v>
      </c>
      <c r="AA46" s="178"/>
      <c r="AB46" s="175"/>
      <c r="AC46" s="175"/>
      <c r="AD46" s="175"/>
      <c r="AE46" s="34"/>
      <c r="AF46" s="41"/>
      <c r="AG46" s="95"/>
      <c r="AI46" s="95"/>
    </row>
    <row r="47" spans="1:35" s="303" customFormat="1" ht="62.25" customHeight="1" hidden="1">
      <c r="A47" s="32" t="s">
        <v>60</v>
      </c>
      <c r="B47" s="32" t="s">
        <v>328</v>
      </c>
      <c r="C47" s="230" t="s">
        <v>308</v>
      </c>
      <c r="D47" s="216">
        <f>SUM(E47:F47)</f>
        <v>0</v>
      </c>
      <c r="E47" s="14"/>
      <c r="F47" s="14"/>
      <c r="G47" s="14"/>
      <c r="H47" s="14"/>
      <c r="I47" s="14"/>
      <c r="J47" s="54"/>
      <c r="K47" s="14"/>
      <c r="L47" s="14"/>
      <c r="M47" s="47"/>
      <c r="N47" s="14"/>
      <c r="O47" s="14"/>
      <c r="P47" s="14"/>
      <c r="Q47" s="14"/>
      <c r="R47" s="14"/>
      <c r="S47" s="14"/>
      <c r="T47" s="14"/>
      <c r="U47" s="14"/>
      <c r="V47" s="54"/>
      <c r="W47" s="54"/>
      <c r="X47" s="55">
        <f>SUM(E47:W47)-M47</f>
        <v>0</v>
      </c>
      <c r="Y47" s="56"/>
      <c r="Z47" s="168">
        <f>SUM(X47:Y47)</f>
        <v>0</v>
      </c>
      <c r="AA47" s="180"/>
      <c r="AB47" s="205"/>
      <c r="AC47" s="205"/>
      <c r="AD47" s="205"/>
      <c r="AE47" s="301"/>
      <c r="AF47" s="301"/>
      <c r="AG47" s="302"/>
      <c r="AI47" s="302"/>
    </row>
    <row r="48" spans="1:31" s="26" customFormat="1" ht="258" customHeight="1" hidden="1">
      <c r="A48" s="32" t="s">
        <v>345</v>
      </c>
      <c r="B48" s="32" t="s">
        <v>351</v>
      </c>
      <c r="C48" s="194" t="s">
        <v>92</v>
      </c>
      <c r="D48" s="216">
        <f>SUM(E48:F48)</f>
        <v>0</v>
      </c>
      <c r="E48" s="14"/>
      <c r="F48" s="14"/>
      <c r="G48" s="14"/>
      <c r="H48" s="14"/>
      <c r="I48" s="14"/>
      <c r="J48" s="54"/>
      <c r="K48" s="14"/>
      <c r="L48" s="14"/>
      <c r="M48" s="47"/>
      <c r="N48" s="14"/>
      <c r="O48" s="14"/>
      <c r="P48" s="14"/>
      <c r="Q48" s="14"/>
      <c r="R48" s="14"/>
      <c r="S48" s="14"/>
      <c r="T48" s="14"/>
      <c r="U48" s="14"/>
      <c r="V48" s="54"/>
      <c r="W48" s="54"/>
      <c r="X48" s="55">
        <f>SUM(E48:W48)-M48</f>
        <v>0</v>
      </c>
      <c r="Y48" s="56"/>
      <c r="Z48" s="168">
        <f>SUM(X48:Y48)</f>
        <v>0</v>
      </c>
      <c r="AA48" s="180"/>
      <c r="AB48" s="176"/>
      <c r="AC48" s="176"/>
      <c r="AD48" s="176"/>
      <c r="AE48" s="31"/>
    </row>
    <row r="49" spans="1:30" s="26" customFormat="1" ht="15.75" customHeight="1" hidden="1">
      <c r="A49" s="32" t="s">
        <v>353</v>
      </c>
      <c r="B49" s="32" t="s">
        <v>351</v>
      </c>
      <c r="C49" s="29" t="s">
        <v>160</v>
      </c>
      <c r="D49" s="216">
        <f t="shared" si="3"/>
        <v>0</v>
      </c>
      <c r="E49" s="14"/>
      <c r="F49" s="14"/>
      <c r="G49" s="14"/>
      <c r="H49" s="14"/>
      <c r="I49" s="14"/>
      <c r="J49" s="54"/>
      <c r="K49" s="14"/>
      <c r="L49" s="14"/>
      <c r="M49" s="47"/>
      <c r="N49" s="14"/>
      <c r="O49" s="14"/>
      <c r="P49" s="14"/>
      <c r="Q49" s="14"/>
      <c r="R49" s="14"/>
      <c r="S49" s="14"/>
      <c r="T49" s="14"/>
      <c r="U49" s="14"/>
      <c r="V49" s="54"/>
      <c r="W49" s="54"/>
      <c r="X49" s="55">
        <f>SUM(E49:W49)-M49</f>
        <v>0</v>
      </c>
      <c r="Y49" s="56"/>
      <c r="Z49" s="168">
        <f t="shared" si="4"/>
        <v>0</v>
      </c>
      <c r="AA49" s="180"/>
      <c r="AB49" s="176"/>
      <c r="AC49" s="176"/>
      <c r="AD49" s="176"/>
    </row>
    <row r="50" spans="1:30" s="26" customFormat="1" ht="85.5" customHeight="1" hidden="1">
      <c r="A50" s="328" t="s">
        <v>354</v>
      </c>
      <c r="B50" s="328" t="s">
        <v>351</v>
      </c>
      <c r="C50" s="343" t="s">
        <v>390</v>
      </c>
      <c r="D50" s="216">
        <f t="shared" si="3"/>
        <v>0</v>
      </c>
      <c r="E50" s="14"/>
      <c r="F50" s="14"/>
      <c r="G50" s="348"/>
      <c r="H50" s="14"/>
      <c r="I50" s="14"/>
      <c r="J50" s="348"/>
      <c r="K50" s="348"/>
      <c r="L50" s="14"/>
      <c r="M50" s="47"/>
      <c r="N50" s="14"/>
      <c r="O50" s="14"/>
      <c r="P50" s="14"/>
      <c r="Q50" s="14"/>
      <c r="R50" s="14"/>
      <c r="S50" s="348"/>
      <c r="T50" s="348"/>
      <c r="U50" s="348"/>
      <c r="V50" s="350"/>
      <c r="W50" s="350"/>
      <c r="X50" s="353">
        <f>SUM(E50:V50)</f>
        <v>0</v>
      </c>
      <c r="Y50" s="49"/>
      <c r="Z50" s="356">
        <f t="shared" si="4"/>
        <v>0</v>
      </c>
      <c r="AA50" s="180"/>
      <c r="AB50" s="176"/>
      <c r="AC50" s="176"/>
      <c r="AD50" s="176"/>
    </row>
    <row r="51" spans="1:30" s="26" customFormat="1" ht="330.75" customHeight="1" hidden="1">
      <c r="A51" s="329"/>
      <c r="B51" s="329"/>
      <c r="C51" s="345" t="s">
        <v>93</v>
      </c>
      <c r="D51" s="342"/>
      <c r="E51" s="14"/>
      <c r="F51" s="346"/>
      <c r="G51" s="348"/>
      <c r="H51" s="347"/>
      <c r="I51" s="346"/>
      <c r="J51" s="348"/>
      <c r="K51" s="348"/>
      <c r="L51" s="347"/>
      <c r="M51" s="47"/>
      <c r="N51" s="14"/>
      <c r="O51" s="14"/>
      <c r="P51" s="14"/>
      <c r="Q51" s="14"/>
      <c r="R51" s="346"/>
      <c r="S51" s="348"/>
      <c r="T51" s="348"/>
      <c r="U51" s="348"/>
      <c r="V51" s="350"/>
      <c r="W51" s="350"/>
      <c r="X51" s="353"/>
      <c r="Y51" s="355"/>
      <c r="Z51" s="356"/>
      <c r="AA51" s="180"/>
      <c r="AB51" s="176"/>
      <c r="AC51" s="176"/>
      <c r="AD51" s="176"/>
    </row>
    <row r="52" spans="1:30" s="26" customFormat="1" ht="357" customHeight="1" hidden="1">
      <c r="A52" s="341" t="s">
        <v>346</v>
      </c>
      <c r="B52" s="341" t="s">
        <v>351</v>
      </c>
      <c r="C52" s="344" t="s">
        <v>98</v>
      </c>
      <c r="D52" s="342">
        <f t="shared" si="3"/>
        <v>0</v>
      </c>
      <c r="E52" s="14"/>
      <c r="F52" s="346"/>
      <c r="G52" s="357"/>
      <c r="H52" s="347"/>
      <c r="I52" s="346"/>
      <c r="J52" s="357"/>
      <c r="K52" s="357"/>
      <c r="L52" s="347"/>
      <c r="M52" s="47"/>
      <c r="N52" s="14"/>
      <c r="O52" s="14"/>
      <c r="P52" s="14"/>
      <c r="Q52" s="14"/>
      <c r="R52" s="346"/>
      <c r="S52" s="357"/>
      <c r="T52" s="357"/>
      <c r="U52" s="357"/>
      <c r="V52" s="132"/>
      <c r="W52" s="132"/>
      <c r="X52" s="56">
        <f>SUM(E52:V52)</f>
        <v>0</v>
      </c>
      <c r="Y52" s="355"/>
      <c r="Z52" s="358">
        <f>SUM(X52:Y52)</f>
        <v>0</v>
      </c>
      <c r="AA52" s="180"/>
      <c r="AB52" s="176"/>
      <c r="AC52" s="176"/>
      <c r="AD52" s="176"/>
    </row>
    <row r="53" spans="1:30" s="26" customFormat="1" ht="336" customHeight="1" hidden="1">
      <c r="A53" s="414" t="s">
        <v>389</v>
      </c>
      <c r="B53" s="414" t="s">
        <v>351</v>
      </c>
      <c r="C53" s="327" t="s">
        <v>186</v>
      </c>
      <c r="D53" s="216">
        <f t="shared" si="3"/>
        <v>0</v>
      </c>
      <c r="E53" s="330"/>
      <c r="F53" s="330"/>
      <c r="G53" s="349"/>
      <c r="H53" s="330"/>
      <c r="I53" s="330"/>
      <c r="J53" s="349"/>
      <c r="K53" s="349"/>
      <c r="L53" s="330"/>
      <c r="M53" s="47"/>
      <c r="N53" s="330"/>
      <c r="O53" s="330"/>
      <c r="P53" s="330"/>
      <c r="Q53" s="330"/>
      <c r="R53" s="235"/>
      <c r="S53" s="349"/>
      <c r="T53" s="349"/>
      <c r="U53" s="349"/>
      <c r="V53" s="351"/>
      <c r="W53" s="352"/>
      <c r="X53" s="354">
        <f>SUM(E53:V53)</f>
        <v>0</v>
      </c>
      <c r="Y53" s="331"/>
      <c r="Z53" s="359">
        <f>SUM(X53:Y54)</f>
        <v>0</v>
      </c>
      <c r="AA53" s="182"/>
      <c r="AB53" s="177"/>
      <c r="AC53" s="177"/>
      <c r="AD53" s="177"/>
    </row>
    <row r="54" spans="1:30" s="26" customFormat="1" ht="62.25" customHeight="1" hidden="1">
      <c r="A54" s="415"/>
      <c r="B54" s="415"/>
      <c r="C54" s="326"/>
      <c r="D54" s="216">
        <f t="shared" si="3"/>
        <v>0</v>
      </c>
      <c r="E54" s="166"/>
      <c r="F54" s="166"/>
      <c r="G54" s="166"/>
      <c r="H54" s="166"/>
      <c r="I54" s="166"/>
      <c r="J54" s="166"/>
      <c r="K54" s="166"/>
      <c r="L54" s="166"/>
      <c r="M54" s="47"/>
      <c r="N54" s="166"/>
      <c r="O54" s="166"/>
      <c r="P54" s="166"/>
      <c r="Q54" s="166"/>
      <c r="R54" s="236"/>
      <c r="S54" s="166"/>
      <c r="T54" s="166"/>
      <c r="U54" s="166"/>
      <c r="V54" s="140"/>
      <c r="W54" s="215"/>
      <c r="X54" s="332"/>
      <c r="Y54" s="332"/>
      <c r="Z54" s="333"/>
      <c r="AA54" s="182"/>
      <c r="AB54" s="177"/>
      <c r="AC54" s="177"/>
      <c r="AD54" s="177"/>
    </row>
    <row r="55" spans="1:30" s="26" customFormat="1" ht="62.25" customHeight="1" hidden="1">
      <c r="A55" s="32" t="s">
        <v>357</v>
      </c>
      <c r="B55" s="32" t="s">
        <v>351</v>
      </c>
      <c r="C55" s="48" t="s">
        <v>112</v>
      </c>
      <c r="D55" s="216">
        <f t="shared" si="3"/>
        <v>0</v>
      </c>
      <c r="E55" s="14"/>
      <c r="F55" s="14"/>
      <c r="G55" s="14"/>
      <c r="H55" s="14"/>
      <c r="I55" s="14"/>
      <c r="J55" s="14"/>
      <c r="K55" s="14"/>
      <c r="L55" s="14"/>
      <c r="M55" s="47"/>
      <c r="N55" s="14"/>
      <c r="O55" s="14"/>
      <c r="P55" s="14"/>
      <c r="Q55" s="14"/>
      <c r="R55" s="14"/>
      <c r="S55" s="14"/>
      <c r="T55" s="14"/>
      <c r="U55" s="14"/>
      <c r="V55" s="54"/>
      <c r="W55" s="54"/>
      <c r="X55" s="47">
        <f>SUM(E55:V55)</f>
        <v>0</v>
      </c>
      <c r="Y55" s="49"/>
      <c r="Z55" s="164">
        <f aca="true" t="shared" si="12" ref="Z55:Z76">SUM(X55:Y55)</f>
        <v>0</v>
      </c>
      <c r="AA55" s="182"/>
      <c r="AB55" s="177"/>
      <c r="AC55" s="177"/>
      <c r="AD55" s="177"/>
    </row>
    <row r="56" spans="1:30" s="26" customFormat="1" ht="117.75" customHeight="1" hidden="1">
      <c r="A56" s="32" t="s">
        <v>347</v>
      </c>
      <c r="B56" s="32" t="s">
        <v>340</v>
      </c>
      <c r="C56" s="194" t="s">
        <v>187</v>
      </c>
      <c r="D56" s="216">
        <f t="shared" si="3"/>
        <v>0</v>
      </c>
      <c r="E56" s="14"/>
      <c r="F56" s="14"/>
      <c r="G56" s="14"/>
      <c r="H56" s="14"/>
      <c r="I56" s="14"/>
      <c r="J56" s="14"/>
      <c r="K56" s="14"/>
      <c r="L56" s="14"/>
      <c r="M56" s="47"/>
      <c r="N56" s="14"/>
      <c r="O56" s="14"/>
      <c r="P56" s="14"/>
      <c r="Q56" s="14"/>
      <c r="R56" s="14"/>
      <c r="S56" s="14"/>
      <c r="T56" s="14"/>
      <c r="U56" s="14"/>
      <c r="V56" s="54"/>
      <c r="W56" s="54"/>
      <c r="X56" s="47">
        <f>SUM(E56:V56)</f>
        <v>0</v>
      </c>
      <c r="Y56" s="49"/>
      <c r="Z56" s="164">
        <f t="shared" si="12"/>
        <v>0</v>
      </c>
      <c r="AA56" s="182"/>
      <c r="AB56" s="177"/>
      <c r="AC56" s="177"/>
      <c r="AD56" s="177"/>
    </row>
    <row r="57" spans="1:30" s="26" customFormat="1" ht="81.75" customHeight="1" hidden="1">
      <c r="A57" s="32" t="s">
        <v>25</v>
      </c>
      <c r="B57" s="32" t="s">
        <v>340</v>
      </c>
      <c r="C57" s="48" t="s">
        <v>161</v>
      </c>
      <c r="D57" s="216">
        <f t="shared" si="3"/>
        <v>0</v>
      </c>
      <c r="E57" s="14"/>
      <c r="F57" s="14"/>
      <c r="G57" s="14"/>
      <c r="H57" s="14"/>
      <c r="I57" s="14"/>
      <c r="J57" s="14"/>
      <c r="K57" s="14"/>
      <c r="L57" s="14"/>
      <c r="M57" s="47"/>
      <c r="N57" s="14"/>
      <c r="O57" s="14"/>
      <c r="P57" s="14"/>
      <c r="Q57" s="14"/>
      <c r="R57" s="14"/>
      <c r="S57" s="14"/>
      <c r="T57" s="14"/>
      <c r="U57" s="14"/>
      <c r="V57" s="54"/>
      <c r="W57" s="14"/>
      <c r="X57" s="55">
        <f aca="true" t="shared" si="13" ref="X57:X88">SUM(E57:W57)-M57</f>
        <v>0</v>
      </c>
      <c r="Y57" s="49"/>
      <c r="Z57" s="164">
        <f t="shared" si="12"/>
        <v>0</v>
      </c>
      <c r="AA57" s="182"/>
      <c r="AB57" s="177"/>
      <c r="AC57" s="177"/>
      <c r="AD57" s="177"/>
    </row>
    <row r="58" spans="1:30" s="26" customFormat="1" ht="104.25" customHeight="1" hidden="1">
      <c r="A58" s="32" t="s">
        <v>355</v>
      </c>
      <c r="B58" s="32" t="s">
        <v>340</v>
      </c>
      <c r="C58" s="194" t="s">
        <v>188</v>
      </c>
      <c r="D58" s="216">
        <f t="shared" si="3"/>
        <v>0</v>
      </c>
      <c r="E58" s="14"/>
      <c r="F58" s="14"/>
      <c r="G58" s="14"/>
      <c r="H58" s="14"/>
      <c r="I58" s="14"/>
      <c r="J58" s="14"/>
      <c r="K58" s="14"/>
      <c r="L58" s="14"/>
      <c r="M58" s="47"/>
      <c r="N58" s="14"/>
      <c r="O58" s="14"/>
      <c r="P58" s="14"/>
      <c r="Q58" s="14"/>
      <c r="R58" s="14"/>
      <c r="S58" s="14"/>
      <c r="T58" s="14"/>
      <c r="U58" s="14"/>
      <c r="V58" s="54"/>
      <c r="W58" s="14"/>
      <c r="X58" s="55">
        <f t="shared" si="13"/>
        <v>0</v>
      </c>
      <c r="Y58" s="49"/>
      <c r="Z58" s="164">
        <f t="shared" si="12"/>
        <v>0</v>
      </c>
      <c r="AA58" s="182"/>
      <c r="AB58" s="177"/>
      <c r="AC58" s="177"/>
      <c r="AD58" s="177"/>
    </row>
    <row r="59" spans="1:30" s="26" customFormat="1" ht="62.25" customHeight="1" hidden="1">
      <c r="A59" s="32" t="s">
        <v>355</v>
      </c>
      <c r="B59" s="32" t="s">
        <v>340</v>
      </c>
      <c r="C59" s="48" t="s">
        <v>125</v>
      </c>
      <c r="D59" s="216">
        <f t="shared" si="3"/>
        <v>0</v>
      </c>
      <c r="E59" s="14"/>
      <c r="F59" s="14"/>
      <c r="G59" s="14"/>
      <c r="H59" s="14"/>
      <c r="I59" s="14"/>
      <c r="J59" s="14"/>
      <c r="K59" s="14"/>
      <c r="L59" s="14"/>
      <c r="M59" s="47"/>
      <c r="N59" s="14"/>
      <c r="O59" s="14"/>
      <c r="P59" s="14"/>
      <c r="Q59" s="14"/>
      <c r="R59" s="14"/>
      <c r="S59" s="14"/>
      <c r="T59" s="14"/>
      <c r="U59" s="14"/>
      <c r="V59" s="54"/>
      <c r="W59" s="54"/>
      <c r="X59" s="55">
        <f t="shared" si="13"/>
        <v>0</v>
      </c>
      <c r="Y59" s="49"/>
      <c r="Z59" s="164">
        <f t="shared" si="12"/>
        <v>0</v>
      </c>
      <c r="AA59" s="182"/>
      <c r="AB59" s="177"/>
      <c r="AC59" s="177"/>
      <c r="AD59" s="177"/>
    </row>
    <row r="60" spans="1:30" s="26" customFormat="1" ht="102.75" customHeight="1" hidden="1">
      <c r="A60" s="32" t="s">
        <v>34</v>
      </c>
      <c r="B60" s="32" t="s">
        <v>340</v>
      </c>
      <c r="C60" s="48" t="s">
        <v>38</v>
      </c>
      <c r="D60" s="216">
        <f t="shared" si="3"/>
        <v>0</v>
      </c>
      <c r="E60" s="14"/>
      <c r="F60" s="14"/>
      <c r="G60" s="14"/>
      <c r="H60" s="14"/>
      <c r="I60" s="14"/>
      <c r="J60" s="14"/>
      <c r="K60" s="14"/>
      <c r="L60" s="14"/>
      <c r="M60" s="47"/>
      <c r="N60" s="14"/>
      <c r="O60" s="14"/>
      <c r="P60" s="14"/>
      <c r="Q60" s="14"/>
      <c r="R60" s="14"/>
      <c r="S60" s="14"/>
      <c r="T60" s="14"/>
      <c r="U60" s="14"/>
      <c r="V60" s="54"/>
      <c r="W60" s="54"/>
      <c r="X60" s="55">
        <f t="shared" si="13"/>
        <v>0</v>
      </c>
      <c r="Y60" s="49"/>
      <c r="Z60" s="164">
        <f t="shared" si="12"/>
        <v>0</v>
      </c>
      <c r="AA60" s="182"/>
      <c r="AB60" s="177"/>
      <c r="AC60" s="177"/>
      <c r="AD60" s="177"/>
    </row>
    <row r="61" spans="1:30" s="26" customFormat="1" ht="62.25" customHeight="1" hidden="1">
      <c r="A61" s="32" t="s">
        <v>35</v>
      </c>
      <c r="B61" s="32" t="s">
        <v>340</v>
      </c>
      <c r="C61" s="48" t="s">
        <v>37</v>
      </c>
      <c r="D61" s="216">
        <f t="shared" si="3"/>
        <v>0</v>
      </c>
      <c r="E61" s="14"/>
      <c r="F61" s="14"/>
      <c r="G61" s="14"/>
      <c r="H61" s="14"/>
      <c r="I61" s="14"/>
      <c r="J61" s="14"/>
      <c r="K61" s="14"/>
      <c r="L61" s="14"/>
      <c r="M61" s="47"/>
      <c r="N61" s="14"/>
      <c r="O61" s="14"/>
      <c r="P61" s="14"/>
      <c r="Q61" s="14"/>
      <c r="R61" s="14"/>
      <c r="S61" s="14"/>
      <c r="T61" s="14"/>
      <c r="U61" s="14"/>
      <c r="V61" s="54"/>
      <c r="W61" s="54"/>
      <c r="X61" s="55">
        <f t="shared" si="13"/>
        <v>0</v>
      </c>
      <c r="Y61" s="49"/>
      <c r="Z61" s="164">
        <f t="shared" si="12"/>
        <v>0</v>
      </c>
      <c r="AA61" s="182"/>
      <c r="AB61" s="177"/>
      <c r="AC61" s="177"/>
      <c r="AD61" s="177"/>
    </row>
    <row r="62" spans="1:30" s="26" customFormat="1" ht="62.25" customHeight="1" hidden="1">
      <c r="A62" s="32" t="s">
        <v>111</v>
      </c>
      <c r="B62" s="32" t="s">
        <v>340</v>
      </c>
      <c r="C62" s="194" t="s">
        <v>191</v>
      </c>
      <c r="D62" s="283">
        <f t="shared" si="3"/>
        <v>0</v>
      </c>
      <c r="E62" s="14"/>
      <c r="F62" s="14"/>
      <c r="G62" s="54"/>
      <c r="H62" s="14"/>
      <c r="I62" s="14"/>
      <c r="J62" s="14"/>
      <c r="K62" s="14"/>
      <c r="L62" s="14"/>
      <c r="M62" s="47"/>
      <c r="N62" s="14"/>
      <c r="O62" s="14"/>
      <c r="P62" s="14"/>
      <c r="Q62" s="14"/>
      <c r="R62" s="14"/>
      <c r="S62" s="14"/>
      <c r="T62" s="14"/>
      <c r="U62" s="14"/>
      <c r="V62" s="54"/>
      <c r="W62" s="54"/>
      <c r="X62" s="55">
        <f t="shared" si="13"/>
        <v>0</v>
      </c>
      <c r="Y62" s="49"/>
      <c r="Z62" s="164">
        <f t="shared" si="12"/>
        <v>0</v>
      </c>
      <c r="AA62" s="182"/>
      <c r="AB62" s="177"/>
      <c r="AC62" s="177"/>
      <c r="AD62" s="177"/>
    </row>
    <row r="63" spans="1:30" s="26" customFormat="1" ht="157.5" customHeight="1" hidden="1">
      <c r="A63" s="32" t="s">
        <v>47</v>
      </c>
      <c r="B63" s="32" t="s">
        <v>340</v>
      </c>
      <c r="C63" s="194" t="s">
        <v>189</v>
      </c>
      <c r="D63" s="216">
        <f t="shared" si="3"/>
        <v>0</v>
      </c>
      <c r="E63" s="14"/>
      <c r="F63" s="14"/>
      <c r="G63" s="14"/>
      <c r="H63" s="14"/>
      <c r="I63" s="14"/>
      <c r="J63" s="14"/>
      <c r="K63" s="14"/>
      <c r="L63" s="14"/>
      <c r="M63" s="47"/>
      <c r="N63" s="14"/>
      <c r="O63" s="14"/>
      <c r="P63" s="14"/>
      <c r="Q63" s="14"/>
      <c r="R63" s="14"/>
      <c r="S63" s="14"/>
      <c r="T63" s="14"/>
      <c r="U63" s="14"/>
      <c r="V63" s="54"/>
      <c r="W63" s="54"/>
      <c r="X63" s="55">
        <f t="shared" si="13"/>
        <v>0</v>
      </c>
      <c r="Y63" s="49"/>
      <c r="Z63" s="164">
        <f t="shared" si="12"/>
        <v>0</v>
      </c>
      <c r="AA63" s="182"/>
      <c r="AB63" s="177"/>
      <c r="AC63" s="177"/>
      <c r="AD63" s="177"/>
    </row>
    <row r="64" spans="1:30" s="26" customFormat="1" ht="62.25" customHeight="1" hidden="1">
      <c r="A64" s="32" t="s">
        <v>356</v>
      </c>
      <c r="B64" s="32" t="s">
        <v>316</v>
      </c>
      <c r="C64" s="48" t="s">
        <v>113</v>
      </c>
      <c r="D64" s="216">
        <f t="shared" si="3"/>
        <v>0</v>
      </c>
      <c r="E64" s="14"/>
      <c r="F64" s="14"/>
      <c r="G64" s="14"/>
      <c r="H64" s="14"/>
      <c r="I64" s="14"/>
      <c r="J64" s="14"/>
      <c r="K64" s="14"/>
      <c r="L64" s="14"/>
      <c r="M64" s="47"/>
      <c r="N64" s="14"/>
      <c r="O64" s="14"/>
      <c r="P64" s="14"/>
      <c r="Q64" s="14"/>
      <c r="R64" s="14"/>
      <c r="S64" s="14"/>
      <c r="T64" s="14"/>
      <c r="U64" s="14"/>
      <c r="V64" s="54"/>
      <c r="W64" s="54"/>
      <c r="X64" s="55">
        <f t="shared" si="13"/>
        <v>0</v>
      </c>
      <c r="Y64" s="56"/>
      <c r="Z64" s="164">
        <f t="shared" si="12"/>
        <v>0</v>
      </c>
      <c r="AA64" s="182"/>
      <c r="AB64" s="177"/>
      <c r="AC64" s="177"/>
      <c r="AD64" s="177"/>
    </row>
    <row r="65" spans="1:31" s="26" customFormat="1" ht="39" customHeight="1" hidden="1">
      <c r="A65" s="32" t="s">
        <v>22</v>
      </c>
      <c r="B65" s="32" t="s">
        <v>316</v>
      </c>
      <c r="C65" s="48" t="s">
        <v>265</v>
      </c>
      <c r="D65" s="216">
        <f t="shared" si="3"/>
        <v>0</v>
      </c>
      <c r="E65" s="14"/>
      <c r="F65" s="14"/>
      <c r="G65" s="14"/>
      <c r="H65" s="14"/>
      <c r="I65" s="14"/>
      <c r="J65" s="14"/>
      <c r="K65" s="14"/>
      <c r="L65" s="14"/>
      <c r="M65" s="47"/>
      <c r="N65" s="14"/>
      <c r="O65" s="14"/>
      <c r="P65" s="14"/>
      <c r="Q65" s="14"/>
      <c r="R65" s="14"/>
      <c r="S65" s="14"/>
      <c r="T65" s="14"/>
      <c r="U65" s="14"/>
      <c r="V65" s="54"/>
      <c r="W65" s="54"/>
      <c r="X65" s="55">
        <f t="shared" si="13"/>
        <v>0</v>
      </c>
      <c r="Y65" s="56"/>
      <c r="Z65" s="164">
        <f t="shared" si="12"/>
        <v>0</v>
      </c>
      <c r="AA65" s="182"/>
      <c r="AB65" s="177"/>
      <c r="AC65" s="177"/>
      <c r="AD65" s="177"/>
      <c r="AE65" s="31"/>
    </row>
    <row r="66" spans="1:30" s="26" customFormat="1" ht="37.5" customHeight="1" hidden="1">
      <c r="A66" s="32" t="s">
        <v>26</v>
      </c>
      <c r="B66" s="32" t="s">
        <v>316</v>
      </c>
      <c r="C66" s="48" t="s">
        <v>121</v>
      </c>
      <c r="D66" s="216">
        <f t="shared" si="3"/>
        <v>0</v>
      </c>
      <c r="E66" s="14"/>
      <c r="F66" s="14"/>
      <c r="G66" s="14"/>
      <c r="H66" s="14"/>
      <c r="I66" s="14"/>
      <c r="J66" s="14"/>
      <c r="K66" s="14"/>
      <c r="L66" s="14"/>
      <c r="M66" s="47"/>
      <c r="N66" s="14"/>
      <c r="O66" s="14"/>
      <c r="P66" s="14"/>
      <c r="Q66" s="14"/>
      <c r="R66" s="14"/>
      <c r="S66" s="14"/>
      <c r="T66" s="14"/>
      <c r="U66" s="14"/>
      <c r="V66" s="54"/>
      <c r="W66" s="54"/>
      <c r="X66" s="55">
        <f t="shared" si="13"/>
        <v>0</v>
      </c>
      <c r="Y66" s="56"/>
      <c r="Z66" s="164">
        <f t="shared" si="12"/>
        <v>0</v>
      </c>
      <c r="AA66" s="182"/>
      <c r="AB66" s="177"/>
      <c r="AC66" s="177"/>
      <c r="AD66" s="177"/>
    </row>
    <row r="67" spans="1:30" s="26" customFormat="1" ht="63" customHeight="1" hidden="1">
      <c r="A67" s="32" t="s">
        <v>23</v>
      </c>
      <c r="B67" s="32" t="s">
        <v>316</v>
      </c>
      <c r="C67" s="48" t="s">
        <v>122</v>
      </c>
      <c r="D67" s="216">
        <f t="shared" si="3"/>
        <v>0</v>
      </c>
      <c r="E67" s="14"/>
      <c r="F67" s="14"/>
      <c r="G67" s="14"/>
      <c r="H67" s="14"/>
      <c r="I67" s="14"/>
      <c r="J67" s="14"/>
      <c r="K67" s="14"/>
      <c r="L67" s="14"/>
      <c r="M67" s="47"/>
      <c r="N67" s="14"/>
      <c r="O67" s="14"/>
      <c r="P67" s="14"/>
      <c r="Q67" s="14"/>
      <c r="R67" s="14"/>
      <c r="S67" s="14"/>
      <c r="T67" s="14"/>
      <c r="U67" s="14"/>
      <c r="V67" s="54"/>
      <c r="W67" s="54"/>
      <c r="X67" s="55">
        <f t="shared" si="13"/>
        <v>0</v>
      </c>
      <c r="Y67" s="56"/>
      <c r="Z67" s="164">
        <f t="shared" si="12"/>
        <v>0</v>
      </c>
      <c r="AA67" s="182"/>
      <c r="AB67" s="177"/>
      <c r="AC67" s="177"/>
      <c r="AD67" s="177"/>
    </row>
    <row r="68" spans="1:30" s="26" customFormat="1" ht="36" customHeight="1" hidden="1">
      <c r="A68" s="32" t="s">
        <v>349</v>
      </c>
      <c r="B68" s="32" t="s">
        <v>316</v>
      </c>
      <c r="C68" s="48" t="s">
        <v>62</v>
      </c>
      <c r="D68" s="216">
        <f t="shared" si="3"/>
        <v>0</v>
      </c>
      <c r="E68" s="14"/>
      <c r="F68" s="14"/>
      <c r="G68" s="14"/>
      <c r="H68" s="14"/>
      <c r="I68" s="14"/>
      <c r="J68" s="14"/>
      <c r="K68" s="14"/>
      <c r="L68" s="14"/>
      <c r="M68" s="47"/>
      <c r="N68" s="14"/>
      <c r="O68" s="14"/>
      <c r="P68" s="14"/>
      <c r="Q68" s="14"/>
      <c r="R68" s="14"/>
      <c r="S68" s="14"/>
      <c r="T68" s="14"/>
      <c r="U68" s="14"/>
      <c r="V68" s="54"/>
      <c r="W68" s="54"/>
      <c r="X68" s="55">
        <f t="shared" si="13"/>
        <v>0</v>
      </c>
      <c r="Y68" s="56"/>
      <c r="Z68" s="164">
        <f t="shared" si="12"/>
        <v>0</v>
      </c>
      <c r="AA68" s="182"/>
      <c r="AB68" s="177"/>
      <c r="AC68" s="177"/>
      <c r="AD68" s="177"/>
    </row>
    <row r="69" spans="1:30" s="26" customFormat="1" ht="36" customHeight="1" hidden="1">
      <c r="A69" s="32" t="s">
        <v>63</v>
      </c>
      <c r="B69" s="32" t="s">
        <v>316</v>
      </c>
      <c r="C69" s="48" t="s">
        <v>64</v>
      </c>
      <c r="D69" s="216">
        <f t="shared" si="3"/>
        <v>0</v>
      </c>
      <c r="E69" s="14"/>
      <c r="F69" s="14"/>
      <c r="G69" s="14"/>
      <c r="H69" s="14"/>
      <c r="I69" s="14"/>
      <c r="J69" s="14"/>
      <c r="K69" s="14"/>
      <c r="L69" s="14"/>
      <c r="M69" s="47"/>
      <c r="N69" s="14"/>
      <c r="O69" s="14"/>
      <c r="P69" s="14"/>
      <c r="Q69" s="14"/>
      <c r="R69" s="14"/>
      <c r="S69" s="14"/>
      <c r="T69" s="14"/>
      <c r="U69" s="14"/>
      <c r="V69" s="54"/>
      <c r="W69" s="54"/>
      <c r="X69" s="55">
        <f t="shared" si="13"/>
        <v>0</v>
      </c>
      <c r="Y69" s="56"/>
      <c r="Z69" s="164">
        <f t="shared" si="12"/>
        <v>0</v>
      </c>
      <c r="AA69" s="182"/>
      <c r="AB69" s="177"/>
      <c r="AC69" s="177"/>
      <c r="AD69" s="177"/>
    </row>
    <row r="70" spans="1:30" s="26" customFormat="1" ht="56.25" customHeight="1" hidden="1">
      <c r="A70" s="32" t="s">
        <v>145</v>
      </c>
      <c r="B70" s="32" t="s">
        <v>316</v>
      </c>
      <c r="C70" s="48" t="s">
        <v>148</v>
      </c>
      <c r="D70" s="216">
        <f t="shared" si="3"/>
        <v>0</v>
      </c>
      <c r="E70" s="14"/>
      <c r="F70" s="14"/>
      <c r="G70" s="14"/>
      <c r="H70" s="14"/>
      <c r="I70" s="14"/>
      <c r="J70" s="14"/>
      <c r="K70" s="14"/>
      <c r="L70" s="14"/>
      <c r="M70" s="47"/>
      <c r="N70" s="14"/>
      <c r="O70" s="14"/>
      <c r="P70" s="14"/>
      <c r="Q70" s="14"/>
      <c r="R70" s="14"/>
      <c r="S70" s="14"/>
      <c r="T70" s="14"/>
      <c r="U70" s="14"/>
      <c r="V70" s="54"/>
      <c r="W70" s="54"/>
      <c r="X70" s="55">
        <f t="shared" si="13"/>
        <v>0</v>
      </c>
      <c r="Y70" s="49"/>
      <c r="Z70" s="164">
        <f t="shared" si="12"/>
        <v>0</v>
      </c>
      <c r="AA70" s="182"/>
      <c r="AB70" s="177"/>
      <c r="AC70" s="177"/>
      <c r="AD70" s="177"/>
    </row>
    <row r="71" spans="1:30" s="26" customFormat="1" ht="63" customHeight="1" hidden="1">
      <c r="A71" s="32" t="s">
        <v>24</v>
      </c>
      <c r="B71" s="32" t="s">
        <v>316</v>
      </c>
      <c r="C71" s="48" t="s">
        <v>123</v>
      </c>
      <c r="D71" s="216">
        <f t="shared" si="3"/>
        <v>0</v>
      </c>
      <c r="E71" s="14"/>
      <c r="F71" s="14"/>
      <c r="G71" s="14"/>
      <c r="H71" s="14"/>
      <c r="I71" s="14"/>
      <c r="J71" s="14"/>
      <c r="K71" s="14"/>
      <c r="L71" s="14"/>
      <c r="M71" s="47"/>
      <c r="N71" s="14"/>
      <c r="O71" s="14"/>
      <c r="P71" s="14"/>
      <c r="Q71" s="14"/>
      <c r="R71" s="14"/>
      <c r="S71" s="14"/>
      <c r="T71" s="14"/>
      <c r="U71" s="14"/>
      <c r="V71" s="14"/>
      <c r="W71" s="54"/>
      <c r="X71" s="55">
        <f t="shared" si="13"/>
        <v>0</v>
      </c>
      <c r="Y71" s="56"/>
      <c r="Z71" s="164">
        <f t="shared" si="12"/>
        <v>0</v>
      </c>
      <c r="AA71" s="182"/>
      <c r="AB71" s="177"/>
      <c r="AC71" s="177"/>
      <c r="AD71" s="177"/>
    </row>
    <row r="72" spans="1:31" s="26" customFormat="1" ht="78" customHeight="1" hidden="1">
      <c r="A72" s="32" t="s">
        <v>348</v>
      </c>
      <c r="B72" s="32" t="s">
        <v>338</v>
      </c>
      <c r="C72" s="229" t="s">
        <v>190</v>
      </c>
      <c r="D72" s="216">
        <f t="shared" si="3"/>
        <v>0</v>
      </c>
      <c r="E72" s="14"/>
      <c r="F72" s="14"/>
      <c r="G72" s="14"/>
      <c r="H72" s="14"/>
      <c r="I72" s="14"/>
      <c r="J72" s="14"/>
      <c r="K72" s="14"/>
      <c r="L72" s="14"/>
      <c r="M72" s="47"/>
      <c r="N72" s="14"/>
      <c r="O72" s="14"/>
      <c r="P72" s="14"/>
      <c r="Q72" s="14"/>
      <c r="R72" s="14"/>
      <c r="S72" s="14"/>
      <c r="T72" s="14"/>
      <c r="U72" s="14"/>
      <c r="V72" s="54"/>
      <c r="W72" s="54"/>
      <c r="X72" s="55">
        <f t="shared" si="13"/>
        <v>0</v>
      </c>
      <c r="Y72" s="56"/>
      <c r="Z72" s="164">
        <f t="shared" si="12"/>
        <v>0</v>
      </c>
      <c r="AA72" s="182"/>
      <c r="AB72" s="177"/>
      <c r="AC72" s="177"/>
      <c r="AD72" s="177"/>
      <c r="AE72" s="31"/>
    </row>
    <row r="73" spans="1:31" s="26" customFormat="1" ht="58.5" customHeight="1" hidden="1">
      <c r="A73" s="32" t="s">
        <v>146</v>
      </c>
      <c r="B73" s="32" t="s">
        <v>338</v>
      </c>
      <c r="C73" s="48" t="s">
        <v>150</v>
      </c>
      <c r="D73" s="216">
        <f t="shared" si="3"/>
        <v>0</v>
      </c>
      <c r="E73" s="14"/>
      <c r="F73" s="14"/>
      <c r="G73" s="14"/>
      <c r="H73" s="14"/>
      <c r="I73" s="14"/>
      <c r="J73" s="14"/>
      <c r="K73" s="14"/>
      <c r="L73" s="14"/>
      <c r="M73" s="47"/>
      <c r="N73" s="14"/>
      <c r="O73" s="14"/>
      <c r="P73" s="14"/>
      <c r="Q73" s="14"/>
      <c r="R73" s="14"/>
      <c r="S73" s="14"/>
      <c r="T73" s="14"/>
      <c r="U73" s="14"/>
      <c r="V73" s="54"/>
      <c r="W73" s="54"/>
      <c r="X73" s="55">
        <f t="shared" si="13"/>
        <v>0</v>
      </c>
      <c r="Y73" s="56"/>
      <c r="Z73" s="164">
        <f t="shared" si="12"/>
        <v>0</v>
      </c>
      <c r="AA73" s="182"/>
      <c r="AB73" s="177"/>
      <c r="AC73" s="177"/>
      <c r="AD73" s="177"/>
      <c r="AE73" s="31"/>
    </row>
    <row r="74" spans="1:31" s="26" customFormat="1" ht="117" customHeight="1" hidden="1">
      <c r="A74" s="32" t="s">
        <v>286</v>
      </c>
      <c r="B74" s="32" t="s">
        <v>280</v>
      </c>
      <c r="C74" s="48" t="s">
        <v>5</v>
      </c>
      <c r="D74" s="216">
        <f t="shared" si="3"/>
        <v>0</v>
      </c>
      <c r="E74" s="14"/>
      <c r="F74" s="14"/>
      <c r="G74" s="14"/>
      <c r="H74" s="14"/>
      <c r="I74" s="14"/>
      <c r="J74" s="14"/>
      <c r="K74" s="14"/>
      <c r="L74" s="14"/>
      <c r="M74" s="47"/>
      <c r="N74" s="14"/>
      <c r="O74" s="14"/>
      <c r="P74" s="14"/>
      <c r="Q74" s="14"/>
      <c r="R74" s="14"/>
      <c r="S74" s="14"/>
      <c r="T74" s="14"/>
      <c r="U74" s="14"/>
      <c r="V74" s="54"/>
      <c r="W74" s="54"/>
      <c r="X74" s="55">
        <f t="shared" si="13"/>
        <v>0</v>
      </c>
      <c r="Y74" s="56"/>
      <c r="Z74" s="164">
        <f t="shared" si="12"/>
        <v>0</v>
      </c>
      <c r="AA74" s="182"/>
      <c r="AB74" s="177"/>
      <c r="AC74" s="177"/>
      <c r="AD74" s="177"/>
      <c r="AE74" s="31"/>
    </row>
    <row r="75" spans="1:31" s="26" customFormat="1" ht="88.5" customHeight="1" hidden="1">
      <c r="A75" s="32" t="s">
        <v>286</v>
      </c>
      <c r="B75" s="32" t="s">
        <v>280</v>
      </c>
      <c r="C75" s="48" t="s">
        <v>149</v>
      </c>
      <c r="D75" s="216">
        <f t="shared" si="3"/>
        <v>0</v>
      </c>
      <c r="E75" s="14"/>
      <c r="F75" s="14"/>
      <c r="G75" s="14"/>
      <c r="H75" s="14"/>
      <c r="I75" s="14"/>
      <c r="J75" s="14"/>
      <c r="K75" s="14"/>
      <c r="L75" s="14"/>
      <c r="M75" s="47"/>
      <c r="N75" s="14"/>
      <c r="O75" s="14"/>
      <c r="P75" s="14"/>
      <c r="Q75" s="14"/>
      <c r="R75" s="14"/>
      <c r="S75" s="14"/>
      <c r="T75" s="14"/>
      <c r="U75" s="14"/>
      <c r="V75" s="14"/>
      <c r="W75" s="14"/>
      <c r="X75" s="55">
        <f t="shared" si="13"/>
        <v>0</v>
      </c>
      <c r="Y75" s="49"/>
      <c r="Z75" s="164">
        <f t="shared" si="12"/>
        <v>0</v>
      </c>
      <c r="AA75" s="182"/>
      <c r="AB75" s="177"/>
      <c r="AC75" s="177"/>
      <c r="AD75" s="177"/>
      <c r="AE75" s="31"/>
    </row>
    <row r="76" spans="1:30" s="26" customFormat="1" ht="63" customHeight="1">
      <c r="A76" s="32" t="s">
        <v>286</v>
      </c>
      <c r="B76" s="32" t="s">
        <v>280</v>
      </c>
      <c r="C76" s="112" t="s">
        <v>10</v>
      </c>
      <c r="D76" s="216">
        <f aca="true" t="shared" si="14" ref="D76:D87">SUM(E76:F76)</f>
        <v>0</v>
      </c>
      <c r="E76" s="14"/>
      <c r="F76" s="14"/>
      <c r="G76" s="14">
        <v>0.36</v>
      </c>
      <c r="H76" s="14"/>
      <c r="I76" s="14"/>
      <c r="J76" s="54">
        <v>3.70013</v>
      </c>
      <c r="K76" s="14"/>
      <c r="L76" s="14"/>
      <c r="M76" s="47"/>
      <c r="N76" s="14"/>
      <c r="O76" s="14"/>
      <c r="P76" s="14"/>
      <c r="Q76" s="14"/>
      <c r="R76" s="14"/>
      <c r="S76" s="54">
        <v>20.8548</v>
      </c>
      <c r="T76" s="14"/>
      <c r="U76" s="14"/>
      <c r="V76" s="54">
        <f>-60-13</f>
        <v>-73</v>
      </c>
      <c r="W76" s="54"/>
      <c r="X76" s="55">
        <f t="shared" si="13"/>
        <v>-48.08507</v>
      </c>
      <c r="Y76" s="49"/>
      <c r="Z76" s="164">
        <f t="shared" si="12"/>
        <v>-48.08507</v>
      </c>
      <c r="AA76" s="182"/>
      <c r="AB76" s="177"/>
      <c r="AC76" s="177"/>
      <c r="AD76" s="177"/>
    </row>
    <row r="77" spans="1:30" s="26" customFormat="1" ht="143.25" customHeight="1" hidden="1">
      <c r="A77" s="32" t="s">
        <v>286</v>
      </c>
      <c r="B77" s="32" t="s">
        <v>280</v>
      </c>
      <c r="C77" s="112" t="s">
        <v>171</v>
      </c>
      <c r="D77" s="216">
        <f t="shared" si="14"/>
        <v>0</v>
      </c>
      <c r="E77" s="14"/>
      <c r="F77" s="14"/>
      <c r="G77" s="14"/>
      <c r="H77" s="14"/>
      <c r="I77" s="14"/>
      <c r="J77" s="54"/>
      <c r="K77" s="14"/>
      <c r="L77" s="14"/>
      <c r="M77" s="47"/>
      <c r="N77" s="14"/>
      <c r="O77" s="14"/>
      <c r="P77" s="14"/>
      <c r="Q77" s="14"/>
      <c r="R77" s="14"/>
      <c r="S77" s="14"/>
      <c r="T77" s="14"/>
      <c r="U77" s="14"/>
      <c r="V77" s="54"/>
      <c r="W77" s="54"/>
      <c r="X77" s="55">
        <f t="shared" si="13"/>
        <v>0</v>
      </c>
      <c r="Y77" s="49"/>
      <c r="Z77" s="164">
        <f>SUM(X77:Y77)</f>
        <v>0</v>
      </c>
      <c r="AA77" s="182"/>
      <c r="AB77" s="177"/>
      <c r="AC77" s="177"/>
      <c r="AD77" s="177"/>
    </row>
    <row r="78" spans="1:30" s="26" customFormat="1" ht="89.25" customHeight="1" hidden="1">
      <c r="A78" s="32" t="s">
        <v>286</v>
      </c>
      <c r="B78" s="32" t="s">
        <v>280</v>
      </c>
      <c r="C78" s="112" t="s">
        <v>10</v>
      </c>
      <c r="D78" s="216">
        <f t="shared" si="14"/>
        <v>0</v>
      </c>
      <c r="E78" s="14"/>
      <c r="F78" s="14"/>
      <c r="G78" s="14"/>
      <c r="H78" s="14"/>
      <c r="I78" s="14"/>
      <c r="J78" s="54"/>
      <c r="K78" s="14"/>
      <c r="L78" s="14"/>
      <c r="M78" s="47"/>
      <c r="N78" s="14"/>
      <c r="O78" s="14"/>
      <c r="P78" s="14"/>
      <c r="Q78" s="14"/>
      <c r="R78" s="14"/>
      <c r="S78" s="14"/>
      <c r="T78" s="14"/>
      <c r="U78" s="14"/>
      <c r="V78" s="54"/>
      <c r="W78" s="54"/>
      <c r="X78" s="55">
        <f t="shared" si="13"/>
        <v>0</v>
      </c>
      <c r="Y78" s="49"/>
      <c r="Z78" s="164">
        <f>SUM(X78:Y78)</f>
        <v>0</v>
      </c>
      <c r="AA78" s="182"/>
      <c r="AB78" s="177"/>
      <c r="AC78" s="177"/>
      <c r="AD78" s="177"/>
    </row>
    <row r="79" spans="1:30" s="26" customFormat="1" ht="96" customHeight="1" hidden="1">
      <c r="A79" s="32" t="s">
        <v>286</v>
      </c>
      <c r="B79" s="32" t="s">
        <v>280</v>
      </c>
      <c r="C79" s="112" t="s">
        <v>224</v>
      </c>
      <c r="D79" s="216">
        <f t="shared" si="14"/>
        <v>0</v>
      </c>
      <c r="E79" s="14"/>
      <c r="F79" s="14"/>
      <c r="G79" s="14"/>
      <c r="H79" s="14"/>
      <c r="I79" s="14"/>
      <c r="J79" s="54"/>
      <c r="K79" s="14"/>
      <c r="L79" s="14"/>
      <c r="M79" s="47"/>
      <c r="N79" s="14"/>
      <c r="O79" s="14"/>
      <c r="P79" s="14"/>
      <c r="Q79" s="14"/>
      <c r="R79" s="14"/>
      <c r="S79" s="14"/>
      <c r="T79" s="14"/>
      <c r="U79" s="14"/>
      <c r="V79" s="54"/>
      <c r="W79" s="54"/>
      <c r="X79" s="55">
        <f t="shared" si="13"/>
        <v>0</v>
      </c>
      <c r="Y79" s="49"/>
      <c r="Z79" s="164">
        <f aca="true" t="shared" si="15" ref="Z79:Z88">SUM(X79:Y79)</f>
        <v>0</v>
      </c>
      <c r="AA79" s="182"/>
      <c r="AB79" s="144"/>
      <c r="AC79" s="177"/>
      <c r="AD79" s="177"/>
    </row>
    <row r="80" spans="1:30" s="26" customFormat="1" ht="120.75" customHeight="1" hidden="1">
      <c r="A80" s="32" t="s">
        <v>286</v>
      </c>
      <c r="B80" s="32" t="s">
        <v>280</v>
      </c>
      <c r="C80" s="112" t="s">
        <v>219</v>
      </c>
      <c r="D80" s="216">
        <f t="shared" si="14"/>
        <v>0</v>
      </c>
      <c r="E80" s="14"/>
      <c r="F80" s="14"/>
      <c r="G80" s="14"/>
      <c r="H80" s="14"/>
      <c r="I80" s="14"/>
      <c r="J80" s="14"/>
      <c r="K80" s="14"/>
      <c r="L80" s="14"/>
      <c r="M80" s="47"/>
      <c r="N80" s="14"/>
      <c r="O80" s="14"/>
      <c r="P80" s="14"/>
      <c r="Q80" s="14"/>
      <c r="R80" s="14"/>
      <c r="S80" s="14"/>
      <c r="T80" s="14"/>
      <c r="U80" s="14"/>
      <c r="V80" s="14"/>
      <c r="W80" s="14"/>
      <c r="X80" s="55">
        <f t="shared" si="13"/>
        <v>0</v>
      </c>
      <c r="Y80" s="49"/>
      <c r="Z80" s="164">
        <f t="shared" si="15"/>
        <v>0</v>
      </c>
      <c r="AA80" s="182"/>
      <c r="AB80" s="177"/>
      <c r="AC80" s="177"/>
      <c r="AD80" s="177"/>
    </row>
    <row r="81" spans="1:30" s="26" customFormat="1" ht="60.75" customHeight="1">
      <c r="A81" s="32" t="s">
        <v>286</v>
      </c>
      <c r="B81" s="32" t="s">
        <v>280</v>
      </c>
      <c r="C81" s="112" t="s">
        <v>174</v>
      </c>
      <c r="D81" s="216">
        <f t="shared" si="14"/>
        <v>0</v>
      </c>
      <c r="E81" s="14"/>
      <c r="F81" s="14"/>
      <c r="G81" s="14"/>
      <c r="H81" s="14"/>
      <c r="I81" s="14"/>
      <c r="J81" s="14"/>
      <c r="K81" s="14"/>
      <c r="L81" s="14"/>
      <c r="M81" s="47"/>
      <c r="N81" s="14"/>
      <c r="O81" s="14"/>
      <c r="P81" s="14"/>
      <c r="Q81" s="14"/>
      <c r="R81" s="14"/>
      <c r="S81" s="14"/>
      <c r="T81" s="14"/>
      <c r="U81" s="14"/>
      <c r="V81" s="14">
        <v>-45</v>
      </c>
      <c r="W81" s="14"/>
      <c r="X81" s="55">
        <f t="shared" si="13"/>
        <v>-45</v>
      </c>
      <c r="Y81" s="49"/>
      <c r="Z81" s="164">
        <f t="shared" si="15"/>
        <v>-45</v>
      </c>
      <c r="AA81" s="182"/>
      <c r="AB81" s="177"/>
      <c r="AC81" s="177"/>
      <c r="AD81" s="177"/>
    </row>
    <row r="82" spans="1:30" s="26" customFormat="1" ht="79.5" customHeight="1" hidden="1">
      <c r="A82" s="32" t="s">
        <v>286</v>
      </c>
      <c r="B82" s="32" t="s">
        <v>280</v>
      </c>
      <c r="C82" s="112" t="s">
        <v>175</v>
      </c>
      <c r="D82" s="216">
        <f t="shared" si="14"/>
        <v>0</v>
      </c>
      <c r="E82" s="14"/>
      <c r="F82" s="14"/>
      <c r="G82" s="14"/>
      <c r="H82" s="14"/>
      <c r="I82" s="14"/>
      <c r="J82" s="14"/>
      <c r="K82" s="14"/>
      <c r="L82" s="14"/>
      <c r="M82" s="47"/>
      <c r="N82" s="14"/>
      <c r="O82" s="14"/>
      <c r="P82" s="14"/>
      <c r="Q82" s="14"/>
      <c r="R82" s="14"/>
      <c r="S82" s="14"/>
      <c r="T82" s="14"/>
      <c r="U82" s="14"/>
      <c r="V82" s="14"/>
      <c r="W82" s="14"/>
      <c r="X82" s="55">
        <f t="shared" si="13"/>
        <v>0</v>
      </c>
      <c r="Y82" s="49"/>
      <c r="Z82" s="164">
        <f t="shared" si="15"/>
        <v>0</v>
      </c>
      <c r="AA82" s="182"/>
      <c r="AB82" s="177"/>
      <c r="AC82" s="177"/>
      <c r="AD82" s="177"/>
    </row>
    <row r="83" spans="1:30" s="26" customFormat="1" ht="67.5" customHeight="1" hidden="1">
      <c r="A83" s="32" t="s">
        <v>286</v>
      </c>
      <c r="B83" s="32" t="s">
        <v>280</v>
      </c>
      <c r="C83" s="112" t="s">
        <v>211</v>
      </c>
      <c r="D83" s="216">
        <f t="shared" si="14"/>
        <v>0</v>
      </c>
      <c r="E83" s="14"/>
      <c r="F83" s="14"/>
      <c r="G83" s="14"/>
      <c r="H83" s="14"/>
      <c r="I83" s="14"/>
      <c r="J83" s="14"/>
      <c r="K83" s="14"/>
      <c r="L83" s="14"/>
      <c r="M83" s="47"/>
      <c r="N83" s="14"/>
      <c r="O83" s="14"/>
      <c r="P83" s="14"/>
      <c r="Q83" s="14"/>
      <c r="R83" s="14"/>
      <c r="S83" s="14"/>
      <c r="T83" s="14"/>
      <c r="U83" s="14"/>
      <c r="V83" s="14"/>
      <c r="W83" s="14"/>
      <c r="X83" s="55">
        <f t="shared" si="13"/>
        <v>0</v>
      </c>
      <c r="Y83" s="49"/>
      <c r="Z83" s="164">
        <f t="shared" si="15"/>
        <v>0</v>
      </c>
      <c r="AA83" s="182"/>
      <c r="AB83" s="177"/>
      <c r="AC83" s="177"/>
      <c r="AD83" s="177"/>
    </row>
    <row r="84" spans="1:30" s="26" customFormat="1" ht="69.75" customHeight="1" hidden="1">
      <c r="A84" s="32" t="s">
        <v>286</v>
      </c>
      <c r="B84" s="32" t="s">
        <v>280</v>
      </c>
      <c r="C84" s="112" t="s">
        <v>226</v>
      </c>
      <c r="D84" s="216">
        <f t="shared" si="14"/>
        <v>0</v>
      </c>
      <c r="E84" s="14"/>
      <c r="F84" s="14"/>
      <c r="G84" s="14"/>
      <c r="H84" s="14"/>
      <c r="I84" s="14"/>
      <c r="J84" s="14"/>
      <c r="K84" s="14"/>
      <c r="L84" s="14"/>
      <c r="M84" s="47"/>
      <c r="N84" s="14"/>
      <c r="O84" s="14"/>
      <c r="P84" s="14"/>
      <c r="Q84" s="14"/>
      <c r="R84" s="14"/>
      <c r="S84" s="14"/>
      <c r="T84" s="14"/>
      <c r="U84" s="14"/>
      <c r="V84" s="14"/>
      <c r="W84" s="14"/>
      <c r="X84" s="55">
        <f t="shared" si="13"/>
        <v>0</v>
      </c>
      <c r="Y84" s="49"/>
      <c r="Z84" s="164">
        <f t="shared" si="15"/>
        <v>0</v>
      </c>
      <c r="AA84" s="182"/>
      <c r="AB84" s="177"/>
      <c r="AC84" s="177"/>
      <c r="AD84" s="177"/>
    </row>
    <row r="85" spans="1:30" s="26" customFormat="1" ht="72" customHeight="1">
      <c r="A85" s="32" t="s">
        <v>286</v>
      </c>
      <c r="B85" s="32" t="s">
        <v>280</v>
      </c>
      <c r="C85" s="112" t="s">
        <v>193</v>
      </c>
      <c r="D85" s="216">
        <f t="shared" si="14"/>
        <v>0</v>
      </c>
      <c r="E85" s="14"/>
      <c r="F85" s="14"/>
      <c r="G85" s="14"/>
      <c r="H85" s="14"/>
      <c r="I85" s="14"/>
      <c r="J85" s="14"/>
      <c r="K85" s="14"/>
      <c r="L85" s="14"/>
      <c r="M85" s="47"/>
      <c r="N85" s="14"/>
      <c r="O85" s="14"/>
      <c r="P85" s="14"/>
      <c r="Q85" s="14"/>
      <c r="R85" s="14"/>
      <c r="S85" s="14"/>
      <c r="T85" s="14"/>
      <c r="U85" s="14"/>
      <c r="V85" s="14">
        <v>-15</v>
      </c>
      <c r="W85" s="14"/>
      <c r="X85" s="55">
        <f t="shared" si="13"/>
        <v>-15</v>
      </c>
      <c r="Y85" s="49"/>
      <c r="Z85" s="164">
        <f t="shared" si="15"/>
        <v>-15</v>
      </c>
      <c r="AA85" s="182"/>
      <c r="AB85" s="177"/>
      <c r="AC85" s="177"/>
      <c r="AD85" s="177"/>
    </row>
    <row r="86" spans="1:30" s="38" customFormat="1" ht="81.75" customHeight="1">
      <c r="A86" s="32" t="s">
        <v>286</v>
      </c>
      <c r="B86" s="32" t="s">
        <v>280</v>
      </c>
      <c r="C86" s="194" t="s">
        <v>194</v>
      </c>
      <c r="D86" s="216">
        <f t="shared" si="14"/>
        <v>0</v>
      </c>
      <c r="E86" s="14"/>
      <c r="F86" s="14"/>
      <c r="G86" s="14"/>
      <c r="H86" s="14"/>
      <c r="I86" s="14"/>
      <c r="J86" s="14"/>
      <c r="K86" s="14"/>
      <c r="L86" s="14"/>
      <c r="M86" s="47"/>
      <c r="N86" s="14"/>
      <c r="O86" s="14"/>
      <c r="P86" s="14"/>
      <c r="Q86" s="14"/>
      <c r="R86" s="14"/>
      <c r="S86" s="14"/>
      <c r="T86" s="14"/>
      <c r="U86" s="14"/>
      <c r="V86" s="14">
        <v>-15</v>
      </c>
      <c r="W86" s="14"/>
      <c r="X86" s="55">
        <f t="shared" si="13"/>
        <v>-15</v>
      </c>
      <c r="Y86" s="49"/>
      <c r="Z86" s="164">
        <f t="shared" si="15"/>
        <v>-15</v>
      </c>
      <c r="AA86" s="182"/>
      <c r="AB86" s="205"/>
      <c r="AC86" s="205"/>
      <c r="AD86" s="205"/>
    </row>
    <row r="87" spans="1:30" s="38" customFormat="1" ht="75" customHeight="1" hidden="1">
      <c r="A87" s="32" t="s">
        <v>286</v>
      </c>
      <c r="B87" s="32" t="s">
        <v>280</v>
      </c>
      <c r="C87" s="194" t="s">
        <v>179</v>
      </c>
      <c r="D87" s="216">
        <f t="shared" si="14"/>
        <v>0</v>
      </c>
      <c r="E87" s="14"/>
      <c r="F87" s="14"/>
      <c r="G87" s="14"/>
      <c r="H87" s="14"/>
      <c r="I87" s="14"/>
      <c r="J87" s="14"/>
      <c r="K87" s="14"/>
      <c r="L87" s="14"/>
      <c r="M87" s="47"/>
      <c r="N87" s="14"/>
      <c r="O87" s="14"/>
      <c r="P87" s="14"/>
      <c r="Q87" s="14"/>
      <c r="R87" s="14"/>
      <c r="S87" s="14"/>
      <c r="T87" s="14"/>
      <c r="U87" s="14"/>
      <c r="V87" s="14"/>
      <c r="W87" s="14"/>
      <c r="X87" s="55">
        <f t="shared" si="13"/>
        <v>0</v>
      </c>
      <c r="Y87" s="49"/>
      <c r="Z87" s="164">
        <f t="shared" si="15"/>
        <v>0</v>
      </c>
      <c r="AA87" s="182"/>
      <c r="AB87" s="205"/>
      <c r="AC87" s="205"/>
      <c r="AD87" s="205"/>
    </row>
    <row r="88" spans="1:30" s="38" customFormat="1" ht="76.5" customHeight="1" hidden="1">
      <c r="A88" s="32" t="s">
        <v>286</v>
      </c>
      <c r="B88" s="32" t="s">
        <v>280</v>
      </c>
      <c r="C88" s="194" t="s">
        <v>359</v>
      </c>
      <c r="D88" s="216">
        <f aca="true" t="shared" si="16" ref="D88:D105">SUM(E88:F88)</f>
        <v>0</v>
      </c>
      <c r="E88" s="14"/>
      <c r="F88" s="14"/>
      <c r="G88" s="14"/>
      <c r="H88" s="14"/>
      <c r="I88" s="14"/>
      <c r="J88" s="14"/>
      <c r="K88" s="14"/>
      <c r="L88" s="14"/>
      <c r="M88" s="47"/>
      <c r="N88" s="14"/>
      <c r="O88" s="14"/>
      <c r="P88" s="14"/>
      <c r="Q88" s="14"/>
      <c r="R88" s="14"/>
      <c r="S88" s="14"/>
      <c r="T88" s="14"/>
      <c r="U88" s="14"/>
      <c r="V88" s="14"/>
      <c r="W88" s="14"/>
      <c r="X88" s="55">
        <f t="shared" si="13"/>
        <v>0</v>
      </c>
      <c r="Y88" s="49"/>
      <c r="Z88" s="164">
        <f t="shared" si="15"/>
        <v>0</v>
      </c>
      <c r="AA88" s="182"/>
      <c r="AB88" s="144"/>
      <c r="AC88" s="205"/>
      <c r="AD88" s="205"/>
    </row>
    <row r="89" spans="1:30" s="38" customFormat="1" ht="76.5" customHeight="1" hidden="1">
      <c r="A89" s="32" t="s">
        <v>229</v>
      </c>
      <c r="B89" s="32" t="s">
        <v>124</v>
      </c>
      <c r="C89" s="194" t="s">
        <v>67</v>
      </c>
      <c r="D89" s="216">
        <f t="shared" si="16"/>
        <v>0</v>
      </c>
      <c r="E89" s="14"/>
      <c r="F89" s="14"/>
      <c r="G89" s="14"/>
      <c r="H89" s="14"/>
      <c r="I89" s="14"/>
      <c r="J89" s="14"/>
      <c r="K89" s="14"/>
      <c r="L89" s="14"/>
      <c r="M89" s="47"/>
      <c r="N89" s="14"/>
      <c r="O89" s="14"/>
      <c r="P89" s="14"/>
      <c r="Q89" s="14"/>
      <c r="R89" s="14"/>
      <c r="S89" s="14"/>
      <c r="T89" s="14"/>
      <c r="U89" s="14"/>
      <c r="V89" s="54"/>
      <c r="W89" s="14"/>
      <c r="X89" s="55">
        <f aca="true" t="shared" si="17" ref="X89:X118">SUM(E89:W89)-M89</f>
        <v>0</v>
      </c>
      <c r="Y89" s="49"/>
      <c r="Z89" s="164">
        <f aca="true" t="shared" si="18" ref="Z89:Z96">SUM(X89:Y89)</f>
        <v>0</v>
      </c>
      <c r="AA89" s="182"/>
      <c r="AB89" s="193"/>
      <c r="AC89" s="205"/>
      <c r="AD89" s="205"/>
    </row>
    <row r="90" spans="1:30" s="26" customFormat="1" ht="56.25" customHeight="1" hidden="1">
      <c r="A90" s="32" t="s">
        <v>17</v>
      </c>
      <c r="B90" s="32" t="s">
        <v>351</v>
      </c>
      <c r="C90" s="229" t="s">
        <v>362</v>
      </c>
      <c r="D90" s="216">
        <f t="shared" si="16"/>
        <v>0</v>
      </c>
      <c r="E90" s="14"/>
      <c r="F90" s="14"/>
      <c r="G90" s="14"/>
      <c r="H90" s="14"/>
      <c r="I90" s="14"/>
      <c r="J90" s="14"/>
      <c r="K90" s="14"/>
      <c r="L90" s="14"/>
      <c r="M90" s="47"/>
      <c r="N90" s="14"/>
      <c r="O90" s="14"/>
      <c r="P90" s="14"/>
      <c r="Q90" s="14"/>
      <c r="R90" s="14"/>
      <c r="S90" s="14"/>
      <c r="T90" s="14"/>
      <c r="U90" s="14"/>
      <c r="V90" s="54"/>
      <c r="W90" s="54"/>
      <c r="X90" s="55">
        <f t="shared" si="17"/>
        <v>0</v>
      </c>
      <c r="Y90" s="49"/>
      <c r="Z90" s="164">
        <f t="shared" si="18"/>
        <v>0</v>
      </c>
      <c r="AA90" s="182"/>
      <c r="AB90" s="177"/>
      <c r="AC90" s="177"/>
      <c r="AD90" s="177"/>
    </row>
    <row r="91" spans="1:30" s="26" customFormat="1" ht="62.25" customHeight="1">
      <c r="A91" s="32" t="s">
        <v>17</v>
      </c>
      <c r="B91" s="32" t="s">
        <v>351</v>
      </c>
      <c r="C91" s="229" t="s">
        <v>180</v>
      </c>
      <c r="D91" s="216">
        <f>SUM(E91:F91)</f>
        <v>0</v>
      </c>
      <c r="E91" s="14"/>
      <c r="F91" s="14"/>
      <c r="G91" s="14"/>
      <c r="H91" s="14"/>
      <c r="I91" s="14"/>
      <c r="J91" s="14"/>
      <c r="K91" s="14"/>
      <c r="L91" s="14"/>
      <c r="M91" s="47"/>
      <c r="N91" s="14"/>
      <c r="O91" s="14"/>
      <c r="P91" s="14"/>
      <c r="Q91" s="14"/>
      <c r="R91" s="14"/>
      <c r="S91" s="14">
        <v>3.87</v>
      </c>
      <c r="T91" s="14"/>
      <c r="U91" s="14"/>
      <c r="V91" s="54"/>
      <c r="W91" s="54"/>
      <c r="X91" s="55">
        <f t="shared" si="17"/>
        <v>3.87</v>
      </c>
      <c r="Y91" s="49"/>
      <c r="Z91" s="164">
        <f t="shared" si="18"/>
        <v>3.87</v>
      </c>
      <c r="AA91" s="182"/>
      <c r="AB91" s="177"/>
      <c r="AC91" s="177"/>
      <c r="AD91" s="177"/>
    </row>
    <row r="92" spans="1:30" s="26" customFormat="1" ht="51" customHeight="1" hidden="1">
      <c r="A92" s="32" t="s">
        <v>393</v>
      </c>
      <c r="B92" s="32"/>
      <c r="C92" s="229" t="s">
        <v>0</v>
      </c>
      <c r="D92" s="216">
        <f>SUM(E92:F92)</f>
        <v>0</v>
      </c>
      <c r="E92" s="14"/>
      <c r="F92" s="14"/>
      <c r="G92" s="14"/>
      <c r="H92" s="14"/>
      <c r="I92" s="14"/>
      <c r="J92" s="14"/>
      <c r="K92" s="14"/>
      <c r="L92" s="14"/>
      <c r="M92" s="47"/>
      <c r="N92" s="14"/>
      <c r="O92" s="14"/>
      <c r="P92" s="14"/>
      <c r="Q92" s="14"/>
      <c r="R92" s="14"/>
      <c r="S92" s="14"/>
      <c r="T92" s="14"/>
      <c r="U92" s="14"/>
      <c r="V92" s="54"/>
      <c r="W92" s="54"/>
      <c r="X92" s="55">
        <f t="shared" si="17"/>
        <v>0</v>
      </c>
      <c r="Y92" s="49"/>
      <c r="Z92" s="164">
        <f>SUM(X92:Y92)</f>
        <v>0</v>
      </c>
      <c r="AA92" s="182"/>
      <c r="AB92" s="177"/>
      <c r="AC92" s="177"/>
      <c r="AD92" s="177"/>
    </row>
    <row r="93" spans="1:30" s="26" customFormat="1" ht="61.5" customHeight="1">
      <c r="A93" s="32" t="s">
        <v>285</v>
      </c>
      <c r="B93" s="32" t="s">
        <v>288</v>
      </c>
      <c r="C93" s="229" t="s">
        <v>114</v>
      </c>
      <c r="D93" s="216">
        <f t="shared" si="16"/>
        <v>0</v>
      </c>
      <c r="E93" s="14"/>
      <c r="F93" s="14"/>
      <c r="G93" s="54">
        <v>12.31441</v>
      </c>
      <c r="H93" s="14"/>
      <c r="I93" s="14"/>
      <c r="J93" s="54">
        <v>15.42174</v>
      </c>
      <c r="K93" s="14">
        <v>0.728</v>
      </c>
      <c r="L93" s="14"/>
      <c r="M93" s="47"/>
      <c r="N93" s="14"/>
      <c r="O93" s="14"/>
      <c r="P93" s="14"/>
      <c r="Q93" s="14"/>
      <c r="R93" s="14"/>
      <c r="S93" s="14"/>
      <c r="T93" s="14"/>
      <c r="U93" s="14"/>
      <c r="V93" s="54"/>
      <c r="W93" s="54"/>
      <c r="X93" s="55">
        <f t="shared" si="17"/>
        <v>28.464150000000004</v>
      </c>
      <c r="Y93" s="49"/>
      <c r="Z93" s="164">
        <f t="shared" si="18"/>
        <v>28.464150000000004</v>
      </c>
      <c r="AA93" s="182"/>
      <c r="AB93" s="177"/>
      <c r="AC93" s="177"/>
      <c r="AD93" s="177"/>
    </row>
    <row r="94" spans="1:30" s="26" customFormat="1" ht="66.75" customHeight="1" hidden="1">
      <c r="A94" s="32" t="s">
        <v>297</v>
      </c>
      <c r="B94" s="32" t="s">
        <v>124</v>
      </c>
      <c r="C94" s="229" t="s">
        <v>298</v>
      </c>
      <c r="D94" s="216">
        <f>SUM(E94:F94)</f>
        <v>0</v>
      </c>
      <c r="E94" s="14"/>
      <c r="F94" s="14"/>
      <c r="G94" s="54"/>
      <c r="H94" s="14"/>
      <c r="I94" s="14"/>
      <c r="J94" s="54"/>
      <c r="K94" s="14"/>
      <c r="L94" s="14"/>
      <c r="M94" s="47"/>
      <c r="N94" s="14"/>
      <c r="O94" s="14"/>
      <c r="P94" s="14"/>
      <c r="Q94" s="14"/>
      <c r="R94" s="14"/>
      <c r="S94" s="14"/>
      <c r="T94" s="14"/>
      <c r="U94" s="14"/>
      <c r="V94" s="54"/>
      <c r="W94" s="54"/>
      <c r="X94" s="55">
        <f t="shared" si="17"/>
        <v>0</v>
      </c>
      <c r="Y94" s="49"/>
      <c r="Z94" s="164">
        <f t="shared" si="18"/>
        <v>0</v>
      </c>
      <c r="AA94" s="182"/>
      <c r="AB94" s="177"/>
      <c r="AC94" s="177"/>
      <c r="AD94" s="177"/>
    </row>
    <row r="95" spans="1:30" s="26" customFormat="1" ht="87" customHeight="1" hidden="1">
      <c r="A95" s="32" t="s">
        <v>339</v>
      </c>
      <c r="B95" s="32" t="s">
        <v>338</v>
      </c>
      <c r="C95" s="48" t="s">
        <v>39</v>
      </c>
      <c r="D95" s="216">
        <f t="shared" si="16"/>
        <v>0</v>
      </c>
      <c r="E95" s="14"/>
      <c r="F95" s="14"/>
      <c r="G95" s="14"/>
      <c r="H95" s="14"/>
      <c r="I95" s="14"/>
      <c r="J95" s="14"/>
      <c r="K95" s="14"/>
      <c r="L95" s="14"/>
      <c r="M95" s="47"/>
      <c r="N95" s="14"/>
      <c r="O95" s="14"/>
      <c r="P95" s="14"/>
      <c r="Q95" s="14"/>
      <c r="R95" s="14"/>
      <c r="S95" s="14"/>
      <c r="T95" s="14"/>
      <c r="U95" s="14"/>
      <c r="V95" s="14"/>
      <c r="W95" s="14"/>
      <c r="X95" s="55">
        <f t="shared" si="17"/>
        <v>0</v>
      </c>
      <c r="Y95" s="49"/>
      <c r="Z95" s="164">
        <f t="shared" si="18"/>
        <v>0</v>
      </c>
      <c r="AA95" s="182"/>
      <c r="AB95" s="177"/>
      <c r="AC95" s="177"/>
      <c r="AD95" s="177"/>
    </row>
    <row r="96" spans="1:30" s="26" customFormat="1" ht="46.5" customHeight="1" hidden="1">
      <c r="A96" s="32" t="s">
        <v>51</v>
      </c>
      <c r="B96" s="32" t="s">
        <v>124</v>
      </c>
      <c r="C96" s="48" t="s">
        <v>52</v>
      </c>
      <c r="D96" s="216">
        <f t="shared" si="16"/>
        <v>0</v>
      </c>
      <c r="E96" s="14"/>
      <c r="F96" s="14"/>
      <c r="G96" s="14"/>
      <c r="H96" s="14"/>
      <c r="I96" s="14"/>
      <c r="J96" s="14"/>
      <c r="K96" s="14"/>
      <c r="L96" s="14"/>
      <c r="M96" s="47"/>
      <c r="N96" s="14"/>
      <c r="O96" s="14"/>
      <c r="P96" s="14"/>
      <c r="Q96" s="14"/>
      <c r="R96" s="14"/>
      <c r="S96" s="14"/>
      <c r="T96" s="14"/>
      <c r="U96" s="14"/>
      <c r="V96" s="14"/>
      <c r="W96" s="14"/>
      <c r="X96" s="55">
        <f t="shared" si="17"/>
        <v>0</v>
      </c>
      <c r="Y96" s="49"/>
      <c r="Z96" s="164">
        <f t="shared" si="18"/>
        <v>0</v>
      </c>
      <c r="AA96" s="182"/>
      <c r="AB96" s="177"/>
      <c r="AC96" s="177"/>
      <c r="AD96" s="177"/>
    </row>
    <row r="97" spans="1:30" s="26" customFormat="1" ht="70.5" customHeight="1" hidden="1">
      <c r="A97" s="32" t="s">
        <v>366</v>
      </c>
      <c r="B97" s="32" t="s">
        <v>351</v>
      </c>
      <c r="C97" s="48" t="s">
        <v>228</v>
      </c>
      <c r="D97" s="216">
        <f t="shared" si="16"/>
        <v>0</v>
      </c>
      <c r="E97" s="14"/>
      <c r="F97" s="14"/>
      <c r="G97" s="14"/>
      <c r="H97" s="14"/>
      <c r="I97" s="14"/>
      <c r="J97" s="14"/>
      <c r="K97" s="14"/>
      <c r="L97" s="14"/>
      <c r="M97" s="47"/>
      <c r="N97" s="14"/>
      <c r="O97" s="14"/>
      <c r="P97" s="14"/>
      <c r="Q97" s="14"/>
      <c r="R97" s="14"/>
      <c r="S97" s="14"/>
      <c r="T97" s="14"/>
      <c r="U97" s="14"/>
      <c r="V97" s="14"/>
      <c r="W97" s="14"/>
      <c r="X97" s="55">
        <f t="shared" si="17"/>
        <v>0</v>
      </c>
      <c r="Y97" s="49"/>
      <c r="Z97" s="164">
        <f aca="true" t="shared" si="19" ref="Z97:Z105">SUM(X97:Y97)</f>
        <v>0</v>
      </c>
      <c r="AA97" s="182"/>
      <c r="AB97" s="177"/>
      <c r="AC97" s="177"/>
      <c r="AD97" s="177"/>
    </row>
    <row r="98" spans="1:30" s="26" customFormat="1" ht="111" customHeight="1" hidden="1">
      <c r="A98" s="32" t="s">
        <v>358</v>
      </c>
      <c r="B98" s="32" t="s">
        <v>340</v>
      </c>
      <c r="C98" s="277" t="s">
        <v>170</v>
      </c>
      <c r="D98" s="216">
        <f t="shared" si="16"/>
        <v>0</v>
      </c>
      <c r="E98" s="14"/>
      <c r="F98" s="14"/>
      <c r="G98" s="14"/>
      <c r="H98" s="14"/>
      <c r="I98" s="14"/>
      <c r="J98" s="14"/>
      <c r="K98" s="14"/>
      <c r="L98" s="14"/>
      <c r="M98" s="47">
        <f>SUM(N98:Q98)</f>
        <v>0</v>
      </c>
      <c r="N98" s="14"/>
      <c r="O98" s="14"/>
      <c r="P98" s="14"/>
      <c r="Q98" s="14"/>
      <c r="R98" s="14"/>
      <c r="S98" s="14"/>
      <c r="T98" s="54"/>
      <c r="U98" s="14"/>
      <c r="V98" s="54"/>
      <c r="W98" s="14"/>
      <c r="X98" s="55">
        <f t="shared" si="17"/>
        <v>0</v>
      </c>
      <c r="Y98" s="49"/>
      <c r="Z98" s="164">
        <f t="shared" si="19"/>
        <v>0</v>
      </c>
      <c r="AA98" s="182"/>
      <c r="AB98" s="177"/>
      <c r="AC98" s="177"/>
      <c r="AD98" s="177"/>
    </row>
    <row r="99" spans="1:30" s="26" customFormat="1" ht="71.25" customHeight="1" hidden="1">
      <c r="A99" s="32" t="s">
        <v>358</v>
      </c>
      <c r="B99" s="32" t="s">
        <v>340</v>
      </c>
      <c r="C99" s="194" t="s">
        <v>199</v>
      </c>
      <c r="D99" s="216">
        <f aca="true" t="shared" si="20" ref="D99:D104">SUM(E99:F99)</f>
        <v>0</v>
      </c>
      <c r="E99" s="14"/>
      <c r="F99" s="14"/>
      <c r="G99" s="14"/>
      <c r="H99" s="14"/>
      <c r="I99" s="14"/>
      <c r="J99" s="14"/>
      <c r="K99" s="14"/>
      <c r="L99" s="14"/>
      <c r="M99" s="47">
        <f>SUM(N99:Q99)</f>
        <v>0</v>
      </c>
      <c r="N99" s="14"/>
      <c r="O99" s="14"/>
      <c r="P99" s="14"/>
      <c r="Q99" s="14"/>
      <c r="R99" s="14"/>
      <c r="S99" s="14"/>
      <c r="T99" s="54"/>
      <c r="U99" s="14"/>
      <c r="V99" s="54"/>
      <c r="W99" s="14"/>
      <c r="X99" s="55">
        <f t="shared" si="17"/>
        <v>0</v>
      </c>
      <c r="Y99" s="49"/>
      <c r="Z99" s="164">
        <f t="shared" si="19"/>
        <v>0</v>
      </c>
      <c r="AA99" s="182"/>
      <c r="AB99" s="177"/>
      <c r="AC99" s="177"/>
      <c r="AD99" s="177"/>
    </row>
    <row r="100" spans="1:30" s="26" customFormat="1" ht="71.25" customHeight="1" hidden="1">
      <c r="A100" s="32" t="s">
        <v>387</v>
      </c>
      <c r="B100" s="32" t="s">
        <v>340</v>
      </c>
      <c r="C100" s="194" t="s">
        <v>200</v>
      </c>
      <c r="D100" s="216">
        <f t="shared" si="20"/>
        <v>0</v>
      </c>
      <c r="E100" s="14"/>
      <c r="F100" s="14"/>
      <c r="G100" s="14"/>
      <c r="H100" s="14"/>
      <c r="I100" s="14"/>
      <c r="J100" s="14"/>
      <c r="K100" s="14"/>
      <c r="L100" s="14"/>
      <c r="M100" s="47">
        <f>SUM(N100:Q100)</f>
        <v>0</v>
      </c>
      <c r="N100" s="14"/>
      <c r="O100" s="14"/>
      <c r="P100" s="14"/>
      <c r="Q100" s="14"/>
      <c r="R100" s="14"/>
      <c r="S100" s="14"/>
      <c r="T100" s="54"/>
      <c r="U100" s="14"/>
      <c r="V100" s="54"/>
      <c r="W100" s="14"/>
      <c r="X100" s="55">
        <f t="shared" si="17"/>
        <v>0</v>
      </c>
      <c r="Y100" s="49"/>
      <c r="Z100" s="164">
        <f>SUM(X100:Y100)</f>
        <v>0</v>
      </c>
      <c r="AA100" s="182"/>
      <c r="AB100" s="177"/>
      <c r="AC100" s="177"/>
      <c r="AD100" s="177"/>
    </row>
    <row r="101" spans="1:31" s="26" customFormat="1" ht="105" customHeight="1" hidden="1">
      <c r="A101" s="32" t="s">
        <v>32</v>
      </c>
      <c r="B101" s="32" t="s">
        <v>290</v>
      </c>
      <c r="C101" s="48" t="s">
        <v>309</v>
      </c>
      <c r="D101" s="216">
        <f t="shared" si="20"/>
        <v>0</v>
      </c>
      <c r="E101" s="14"/>
      <c r="F101" s="14"/>
      <c r="G101" s="14"/>
      <c r="H101" s="14"/>
      <c r="I101" s="14"/>
      <c r="J101" s="54"/>
      <c r="K101" s="14"/>
      <c r="L101" s="14"/>
      <c r="M101" s="47">
        <f>SUM(N101:Q101)</f>
        <v>0</v>
      </c>
      <c r="N101" s="14"/>
      <c r="O101" s="14"/>
      <c r="P101" s="14"/>
      <c r="Q101" s="14"/>
      <c r="R101" s="14"/>
      <c r="S101" s="14"/>
      <c r="T101" s="14"/>
      <c r="U101" s="14"/>
      <c r="V101" s="14"/>
      <c r="W101" s="14"/>
      <c r="X101" s="55">
        <f t="shared" si="17"/>
        <v>0</v>
      </c>
      <c r="Y101" s="56"/>
      <c r="Z101" s="164">
        <f>SUM(X101:Y101)</f>
        <v>0</v>
      </c>
      <c r="AA101" s="182"/>
      <c r="AB101" s="177"/>
      <c r="AC101" s="177"/>
      <c r="AD101" s="177"/>
      <c r="AE101" s="43"/>
    </row>
    <row r="102" spans="1:31" s="26" customFormat="1" ht="104.25" customHeight="1">
      <c r="A102" s="32" t="s">
        <v>50</v>
      </c>
      <c r="B102" s="32" t="s">
        <v>281</v>
      </c>
      <c r="C102" s="112" t="s">
        <v>13</v>
      </c>
      <c r="D102" s="216">
        <f t="shared" si="20"/>
        <v>0</v>
      </c>
      <c r="E102" s="14"/>
      <c r="F102" s="14"/>
      <c r="G102" s="14"/>
      <c r="H102" s="14"/>
      <c r="I102" s="14"/>
      <c r="J102" s="14"/>
      <c r="K102" s="14"/>
      <c r="L102" s="14"/>
      <c r="M102" s="47"/>
      <c r="N102" s="14"/>
      <c r="O102" s="14"/>
      <c r="P102" s="14"/>
      <c r="Q102" s="14"/>
      <c r="R102" s="14"/>
      <c r="S102" s="14"/>
      <c r="T102" s="14"/>
      <c r="U102" s="14">
        <f>60+13</f>
        <v>73</v>
      </c>
      <c r="V102" s="14"/>
      <c r="W102" s="14"/>
      <c r="X102" s="55">
        <f t="shared" si="17"/>
        <v>73</v>
      </c>
      <c r="Y102" s="49"/>
      <c r="Z102" s="164">
        <f>SUM(X102:Y102)</f>
        <v>73</v>
      </c>
      <c r="AA102" s="182"/>
      <c r="AB102" s="177"/>
      <c r="AC102" s="177"/>
      <c r="AD102" s="177"/>
      <c r="AE102" s="43"/>
    </row>
    <row r="103" spans="1:30" s="26" customFormat="1" ht="117.75" customHeight="1">
      <c r="A103" s="32" t="s">
        <v>50</v>
      </c>
      <c r="B103" s="32" t="s">
        <v>281</v>
      </c>
      <c r="C103" s="112" t="s">
        <v>192</v>
      </c>
      <c r="D103" s="216">
        <f t="shared" si="20"/>
        <v>0</v>
      </c>
      <c r="E103" s="14"/>
      <c r="F103" s="14"/>
      <c r="G103" s="14"/>
      <c r="H103" s="14"/>
      <c r="I103" s="14"/>
      <c r="J103" s="14"/>
      <c r="K103" s="14"/>
      <c r="L103" s="14"/>
      <c r="M103" s="47"/>
      <c r="N103" s="14"/>
      <c r="O103" s="14"/>
      <c r="P103" s="14"/>
      <c r="Q103" s="14"/>
      <c r="R103" s="14"/>
      <c r="S103" s="14"/>
      <c r="T103" s="14"/>
      <c r="U103" s="14">
        <v>15</v>
      </c>
      <c r="V103" s="14"/>
      <c r="W103" s="14"/>
      <c r="X103" s="55">
        <f t="shared" si="17"/>
        <v>15</v>
      </c>
      <c r="Y103" s="49"/>
      <c r="Z103" s="164">
        <f t="shared" si="19"/>
        <v>15</v>
      </c>
      <c r="AA103" s="182"/>
      <c r="AB103" s="177" t="s">
        <v>42</v>
      </c>
      <c r="AC103" s="177"/>
      <c r="AD103" s="177"/>
    </row>
    <row r="104" spans="1:30" s="26" customFormat="1" ht="124.5" customHeight="1">
      <c r="A104" s="32" t="s">
        <v>50</v>
      </c>
      <c r="B104" s="32" t="s">
        <v>281</v>
      </c>
      <c r="C104" s="112" t="s">
        <v>195</v>
      </c>
      <c r="D104" s="216">
        <f t="shared" si="20"/>
        <v>0</v>
      </c>
      <c r="E104" s="14"/>
      <c r="F104" s="14"/>
      <c r="G104" s="14"/>
      <c r="H104" s="14"/>
      <c r="I104" s="14"/>
      <c r="J104" s="14"/>
      <c r="K104" s="14"/>
      <c r="L104" s="14"/>
      <c r="M104" s="47"/>
      <c r="N104" s="14"/>
      <c r="O104" s="14"/>
      <c r="P104" s="14"/>
      <c r="Q104" s="14"/>
      <c r="R104" s="14"/>
      <c r="S104" s="14"/>
      <c r="T104" s="14"/>
      <c r="U104" s="14">
        <v>15</v>
      </c>
      <c r="V104" s="14"/>
      <c r="W104" s="14"/>
      <c r="X104" s="55">
        <f t="shared" si="17"/>
        <v>15</v>
      </c>
      <c r="Y104" s="49"/>
      <c r="Z104" s="164">
        <f t="shared" si="19"/>
        <v>15</v>
      </c>
      <c r="AA104" s="182"/>
      <c r="AB104" s="177"/>
      <c r="AC104" s="177"/>
      <c r="AD104" s="177"/>
    </row>
    <row r="105" spans="1:31" s="26" customFormat="1" ht="112.5" customHeight="1">
      <c r="A105" s="32" t="s">
        <v>50</v>
      </c>
      <c r="B105" s="32" t="s">
        <v>281</v>
      </c>
      <c r="C105" s="112" t="s">
        <v>85</v>
      </c>
      <c r="D105" s="216">
        <f t="shared" si="16"/>
        <v>0</v>
      </c>
      <c r="E105" s="14"/>
      <c r="F105" s="14"/>
      <c r="G105" s="14"/>
      <c r="H105" s="14"/>
      <c r="I105" s="14"/>
      <c r="J105" s="14"/>
      <c r="K105" s="14"/>
      <c r="L105" s="14"/>
      <c r="M105" s="47">
        <f>SUM(N105:Q105)</f>
        <v>0</v>
      </c>
      <c r="N105" s="14"/>
      <c r="O105" s="14"/>
      <c r="P105" s="14"/>
      <c r="Q105" s="14"/>
      <c r="R105" s="14"/>
      <c r="S105" s="14"/>
      <c r="T105" s="14"/>
      <c r="U105" s="14">
        <v>45</v>
      </c>
      <c r="V105" s="14"/>
      <c r="W105" s="14"/>
      <c r="X105" s="55">
        <f t="shared" si="17"/>
        <v>45</v>
      </c>
      <c r="Y105" s="49"/>
      <c r="Z105" s="164">
        <f t="shared" si="19"/>
        <v>45</v>
      </c>
      <c r="AA105" s="182"/>
      <c r="AB105" s="144"/>
      <c r="AC105" s="177"/>
      <c r="AD105" s="177"/>
      <c r="AE105" s="24"/>
    </row>
    <row r="106" spans="1:31" s="90" customFormat="1" ht="65.25" customHeight="1">
      <c r="A106" s="92" t="s">
        <v>247</v>
      </c>
      <c r="B106" s="405" t="s">
        <v>248</v>
      </c>
      <c r="C106" s="406"/>
      <c r="D106" s="87">
        <f aca="true" t="shared" si="21" ref="D106:W106">SUM(D107:D117)</f>
        <v>0</v>
      </c>
      <c r="E106" s="87">
        <f t="shared" si="21"/>
        <v>0</v>
      </c>
      <c r="F106" s="87">
        <f t="shared" si="21"/>
        <v>0</v>
      </c>
      <c r="G106" s="169">
        <f t="shared" si="21"/>
        <v>91.27501</v>
      </c>
      <c r="H106" s="169">
        <f t="shared" si="21"/>
        <v>0</v>
      </c>
      <c r="I106" s="169">
        <f t="shared" si="21"/>
        <v>0</v>
      </c>
      <c r="J106" s="169">
        <f t="shared" si="21"/>
        <v>209.72633000000002</v>
      </c>
      <c r="K106" s="169">
        <f t="shared" si="21"/>
        <v>0</v>
      </c>
      <c r="L106" s="169">
        <f t="shared" si="21"/>
        <v>0</v>
      </c>
      <c r="M106" s="169">
        <f t="shared" si="21"/>
        <v>125</v>
      </c>
      <c r="N106" s="169">
        <f t="shared" si="21"/>
        <v>0</v>
      </c>
      <c r="O106" s="169">
        <f t="shared" si="21"/>
        <v>0</v>
      </c>
      <c r="P106" s="169">
        <f t="shared" si="21"/>
        <v>125</v>
      </c>
      <c r="Q106" s="169">
        <f t="shared" si="21"/>
        <v>0</v>
      </c>
      <c r="R106" s="169">
        <f t="shared" si="21"/>
        <v>0</v>
      </c>
      <c r="S106" s="169">
        <f t="shared" si="21"/>
        <v>0</v>
      </c>
      <c r="T106" s="169">
        <f t="shared" si="21"/>
        <v>336.2617</v>
      </c>
      <c r="U106" s="169">
        <f t="shared" si="21"/>
        <v>0</v>
      </c>
      <c r="V106" s="169">
        <f t="shared" si="21"/>
        <v>0</v>
      </c>
      <c r="W106" s="169">
        <f t="shared" si="21"/>
        <v>0</v>
      </c>
      <c r="X106" s="169">
        <f t="shared" si="17"/>
        <v>762.26304</v>
      </c>
      <c r="Y106" s="80"/>
      <c r="Z106" s="167">
        <f>SUM(X106:Y106)</f>
        <v>762.26304</v>
      </c>
      <c r="AA106" s="178">
        <f>SUM(Z107:Z117)</f>
        <v>762.26304</v>
      </c>
      <c r="AB106" s="175"/>
      <c r="AC106" s="175"/>
      <c r="AD106" s="175"/>
      <c r="AE106" s="96"/>
    </row>
    <row r="107" spans="1:30" s="26" customFormat="1" ht="85.5" customHeight="1">
      <c r="A107" s="46" t="s">
        <v>48</v>
      </c>
      <c r="B107" s="32" t="s">
        <v>336</v>
      </c>
      <c r="C107" s="48" t="s">
        <v>202</v>
      </c>
      <c r="D107" s="231">
        <f aca="true" t="shared" si="22" ref="D107:D117">SUM(E107:F107)</f>
        <v>0</v>
      </c>
      <c r="E107" s="14"/>
      <c r="F107" s="14"/>
      <c r="G107" s="14"/>
      <c r="H107" s="14"/>
      <c r="I107" s="14"/>
      <c r="J107" s="54">
        <v>69.58588</v>
      </c>
      <c r="K107" s="14"/>
      <c r="L107" s="14"/>
      <c r="M107" s="47">
        <f aca="true" t="shared" si="23" ref="M107:M127">SUM(N107:Q107)</f>
        <v>0</v>
      </c>
      <c r="N107" s="14"/>
      <c r="O107" s="14"/>
      <c r="P107" s="14"/>
      <c r="Q107" s="14"/>
      <c r="R107" s="14"/>
      <c r="S107" s="14"/>
      <c r="T107" s="14"/>
      <c r="U107" s="14"/>
      <c r="V107" s="14"/>
      <c r="W107" s="14"/>
      <c r="X107" s="55">
        <f t="shared" si="17"/>
        <v>69.58588</v>
      </c>
      <c r="Y107" s="49"/>
      <c r="Z107" s="164">
        <f aca="true" t="shared" si="24" ref="Z107:Z117">SUM(X107:Y107)</f>
        <v>69.58588</v>
      </c>
      <c r="AA107" s="182"/>
      <c r="AB107" s="177"/>
      <c r="AC107" s="177"/>
      <c r="AD107" s="177"/>
    </row>
    <row r="108" spans="1:30" s="26" customFormat="1" ht="109.5" customHeight="1">
      <c r="A108" s="32" t="s">
        <v>213</v>
      </c>
      <c r="B108" s="32" t="s">
        <v>336</v>
      </c>
      <c r="C108" s="230" t="s">
        <v>215</v>
      </c>
      <c r="D108" s="231">
        <f t="shared" si="22"/>
        <v>0</v>
      </c>
      <c r="E108" s="14"/>
      <c r="F108" s="14"/>
      <c r="G108" s="14"/>
      <c r="H108" s="14"/>
      <c r="I108" s="14"/>
      <c r="J108" s="14"/>
      <c r="K108" s="14"/>
      <c r="L108" s="14"/>
      <c r="M108" s="47"/>
      <c r="N108" s="14"/>
      <c r="O108" s="14"/>
      <c r="P108" s="14"/>
      <c r="Q108" s="14"/>
      <c r="R108" s="14"/>
      <c r="S108" s="14"/>
      <c r="T108" s="14">
        <v>50</v>
      </c>
      <c r="U108" s="14"/>
      <c r="V108" s="14"/>
      <c r="W108" s="14"/>
      <c r="X108" s="55">
        <f t="shared" si="17"/>
        <v>50</v>
      </c>
      <c r="Y108" s="49"/>
      <c r="Z108" s="164">
        <f t="shared" si="24"/>
        <v>50</v>
      </c>
      <c r="AA108" s="182"/>
      <c r="AB108" s="177"/>
      <c r="AC108" s="177"/>
      <c r="AD108" s="177"/>
    </row>
    <row r="109" spans="1:30" s="26" customFormat="1" ht="18" customHeight="1" hidden="1">
      <c r="A109" s="32" t="s">
        <v>343</v>
      </c>
      <c r="B109" s="32" t="s">
        <v>336</v>
      </c>
      <c r="C109" s="48" t="s">
        <v>4</v>
      </c>
      <c r="D109" s="231">
        <f t="shared" si="22"/>
        <v>0</v>
      </c>
      <c r="E109" s="14"/>
      <c r="F109" s="14"/>
      <c r="G109" s="14"/>
      <c r="H109" s="14"/>
      <c r="I109" s="14"/>
      <c r="J109" s="14"/>
      <c r="K109" s="14"/>
      <c r="L109" s="14"/>
      <c r="M109" s="47">
        <f t="shared" si="23"/>
        <v>0</v>
      </c>
      <c r="N109" s="14"/>
      <c r="O109" s="14"/>
      <c r="P109" s="14"/>
      <c r="Q109" s="14"/>
      <c r="R109" s="14"/>
      <c r="S109" s="14"/>
      <c r="T109" s="14"/>
      <c r="U109" s="14"/>
      <c r="V109" s="14"/>
      <c r="W109" s="14"/>
      <c r="X109" s="55">
        <f t="shared" si="17"/>
        <v>0</v>
      </c>
      <c r="Y109" s="49"/>
      <c r="Z109" s="164">
        <f t="shared" si="24"/>
        <v>0</v>
      </c>
      <c r="AA109" s="182"/>
      <c r="AB109" s="177"/>
      <c r="AC109" s="177"/>
      <c r="AD109" s="177"/>
    </row>
    <row r="110" spans="1:30" s="26" customFormat="1" ht="80.25" customHeight="1">
      <c r="A110" s="32" t="s">
        <v>176</v>
      </c>
      <c r="B110" s="32" t="s">
        <v>342</v>
      </c>
      <c r="C110" s="48" t="s">
        <v>185</v>
      </c>
      <c r="D110" s="231">
        <f t="shared" si="22"/>
        <v>0</v>
      </c>
      <c r="E110" s="14"/>
      <c r="F110" s="14"/>
      <c r="G110" s="54">
        <v>91.27501</v>
      </c>
      <c r="H110" s="14"/>
      <c r="I110" s="14"/>
      <c r="J110" s="14"/>
      <c r="K110" s="14"/>
      <c r="L110" s="14"/>
      <c r="M110" s="47">
        <f t="shared" si="23"/>
        <v>0</v>
      </c>
      <c r="N110" s="14"/>
      <c r="O110" s="14"/>
      <c r="P110" s="14"/>
      <c r="Q110" s="14"/>
      <c r="R110" s="14"/>
      <c r="S110" s="14"/>
      <c r="T110" s="14"/>
      <c r="U110" s="14"/>
      <c r="V110" s="14"/>
      <c r="W110" s="14"/>
      <c r="X110" s="55">
        <f t="shared" si="17"/>
        <v>91.27501</v>
      </c>
      <c r="Y110" s="49"/>
      <c r="Z110" s="164">
        <f t="shared" si="24"/>
        <v>91.27501</v>
      </c>
      <c r="AA110" s="182"/>
      <c r="AB110" s="177"/>
      <c r="AC110" s="177"/>
      <c r="AD110" s="177"/>
    </row>
    <row r="111" spans="1:30" s="26" customFormat="1" ht="111.75" customHeight="1">
      <c r="A111" s="32" t="s">
        <v>176</v>
      </c>
      <c r="B111" s="32" t="s">
        <v>342</v>
      </c>
      <c r="C111" s="48" t="s">
        <v>79</v>
      </c>
      <c r="D111" s="231">
        <f t="shared" si="22"/>
        <v>0</v>
      </c>
      <c r="E111" s="14"/>
      <c r="F111" s="14"/>
      <c r="G111" s="14"/>
      <c r="H111" s="14"/>
      <c r="I111" s="14"/>
      <c r="J111" s="14"/>
      <c r="K111" s="14"/>
      <c r="L111" s="14"/>
      <c r="M111" s="47">
        <f>SUM(N111:Q111)</f>
        <v>0</v>
      </c>
      <c r="N111" s="14"/>
      <c r="O111" s="14"/>
      <c r="P111" s="14"/>
      <c r="Q111" s="14"/>
      <c r="R111" s="14"/>
      <c r="S111" s="14"/>
      <c r="T111" s="14">
        <v>64</v>
      </c>
      <c r="U111" s="14"/>
      <c r="V111" s="14"/>
      <c r="W111" s="14"/>
      <c r="X111" s="55">
        <f t="shared" si="17"/>
        <v>64</v>
      </c>
      <c r="Y111" s="49"/>
      <c r="Z111" s="164">
        <f>SUM(X111:Y111)</f>
        <v>64</v>
      </c>
      <c r="AA111" s="182"/>
      <c r="AB111" s="177"/>
      <c r="AC111" s="177"/>
      <c r="AD111" s="177"/>
    </row>
    <row r="112" spans="1:30" s="26" customFormat="1" ht="82.5" customHeight="1">
      <c r="A112" s="46" t="s">
        <v>388</v>
      </c>
      <c r="B112" s="46" t="s">
        <v>342</v>
      </c>
      <c r="C112" s="29" t="s">
        <v>201</v>
      </c>
      <c r="D112" s="216">
        <f t="shared" si="22"/>
        <v>0</v>
      </c>
      <c r="E112" s="14"/>
      <c r="F112" s="14"/>
      <c r="G112" s="14"/>
      <c r="H112" s="14"/>
      <c r="I112" s="14"/>
      <c r="J112" s="54">
        <v>102.5009</v>
      </c>
      <c r="K112" s="14"/>
      <c r="L112" s="14"/>
      <c r="M112" s="47">
        <f t="shared" si="23"/>
        <v>125</v>
      </c>
      <c r="N112" s="14"/>
      <c r="O112" s="14"/>
      <c r="P112" s="14">
        <v>125</v>
      </c>
      <c r="Q112" s="14"/>
      <c r="R112" s="14"/>
      <c r="S112" s="14"/>
      <c r="T112" s="14">
        <v>-125</v>
      </c>
      <c r="U112" s="14"/>
      <c r="V112" s="14"/>
      <c r="W112" s="14"/>
      <c r="X112" s="55">
        <f t="shared" si="17"/>
        <v>102.5009</v>
      </c>
      <c r="Y112" s="56"/>
      <c r="Z112" s="164">
        <f t="shared" si="24"/>
        <v>102.5009</v>
      </c>
      <c r="AA112" s="182"/>
      <c r="AB112" s="177"/>
      <c r="AC112" s="177"/>
      <c r="AD112" s="177"/>
    </row>
    <row r="113" spans="1:30" s="26" customFormat="1" ht="102.75" customHeight="1">
      <c r="A113" s="46" t="s">
        <v>388</v>
      </c>
      <c r="B113" s="46" t="s">
        <v>342</v>
      </c>
      <c r="C113" s="29" t="s">
        <v>80</v>
      </c>
      <c r="D113" s="216">
        <f>SUM(E113:F113)</f>
        <v>0</v>
      </c>
      <c r="E113" s="14"/>
      <c r="F113" s="14"/>
      <c r="G113" s="14"/>
      <c r="H113" s="14"/>
      <c r="I113" s="14"/>
      <c r="J113" s="54"/>
      <c r="K113" s="14"/>
      <c r="L113" s="14"/>
      <c r="M113" s="47">
        <f>SUM(N113:Q113)</f>
        <v>0</v>
      </c>
      <c r="N113" s="14"/>
      <c r="O113" s="14"/>
      <c r="P113" s="14"/>
      <c r="Q113" s="14"/>
      <c r="R113" s="14"/>
      <c r="S113" s="14"/>
      <c r="T113" s="54">
        <v>267.76914</v>
      </c>
      <c r="U113" s="14"/>
      <c r="V113" s="14"/>
      <c r="W113" s="14"/>
      <c r="X113" s="55">
        <f t="shared" si="17"/>
        <v>267.76914</v>
      </c>
      <c r="Y113" s="56"/>
      <c r="Z113" s="164">
        <f>SUM(X113:Y113)</f>
        <v>267.76914</v>
      </c>
      <c r="AA113" s="182"/>
      <c r="AB113" s="177"/>
      <c r="AC113" s="177"/>
      <c r="AD113" s="177"/>
    </row>
    <row r="114" spans="1:30" s="26" customFormat="1" ht="65.25" customHeight="1" hidden="1">
      <c r="A114" s="46" t="s">
        <v>388</v>
      </c>
      <c r="B114" s="46" t="s">
        <v>342</v>
      </c>
      <c r="C114" s="184" t="s">
        <v>100</v>
      </c>
      <c r="D114" s="273">
        <f t="shared" si="22"/>
        <v>0</v>
      </c>
      <c r="E114" s="14"/>
      <c r="F114" s="14"/>
      <c r="G114" s="14"/>
      <c r="H114" s="14"/>
      <c r="I114" s="14"/>
      <c r="J114" s="14"/>
      <c r="K114" s="14"/>
      <c r="L114" s="14"/>
      <c r="M114" s="47">
        <f>SUM(N114:Q114)</f>
        <v>0</v>
      </c>
      <c r="N114" s="14"/>
      <c r="O114" s="14"/>
      <c r="P114" s="14"/>
      <c r="Q114" s="14"/>
      <c r="R114" s="14"/>
      <c r="S114" s="14"/>
      <c r="T114" s="14"/>
      <c r="U114" s="14"/>
      <c r="V114" s="14"/>
      <c r="W114" s="14"/>
      <c r="X114" s="55">
        <f t="shared" si="17"/>
        <v>0</v>
      </c>
      <c r="Y114" s="56"/>
      <c r="Z114" s="164">
        <f t="shared" si="24"/>
        <v>0</v>
      </c>
      <c r="AA114" s="182"/>
      <c r="AB114" s="177"/>
      <c r="AC114" s="177"/>
      <c r="AD114" s="177" t="s">
        <v>237</v>
      </c>
    </row>
    <row r="115" spans="1:31" s="26" customFormat="1" ht="107.25" customHeight="1">
      <c r="A115" s="32" t="s">
        <v>32</v>
      </c>
      <c r="B115" s="32" t="s">
        <v>290</v>
      </c>
      <c r="C115" s="48" t="s">
        <v>307</v>
      </c>
      <c r="D115" s="216">
        <f t="shared" si="22"/>
        <v>0</v>
      </c>
      <c r="E115" s="14"/>
      <c r="F115" s="14"/>
      <c r="G115" s="14"/>
      <c r="H115" s="14"/>
      <c r="I115" s="14"/>
      <c r="J115" s="54">
        <v>37.63955</v>
      </c>
      <c r="K115" s="14"/>
      <c r="L115" s="14"/>
      <c r="M115" s="47">
        <f>SUM(N115:Q115)</f>
        <v>0</v>
      </c>
      <c r="N115" s="14"/>
      <c r="O115" s="14"/>
      <c r="P115" s="14"/>
      <c r="Q115" s="14"/>
      <c r="R115" s="14"/>
      <c r="S115" s="14"/>
      <c r="T115" s="14"/>
      <c r="U115" s="14"/>
      <c r="V115" s="14"/>
      <c r="W115" s="14"/>
      <c r="X115" s="55">
        <f t="shared" si="17"/>
        <v>37.63955</v>
      </c>
      <c r="Y115" s="56"/>
      <c r="Z115" s="164">
        <f t="shared" si="24"/>
        <v>37.63955</v>
      </c>
      <c r="AA115" s="182"/>
      <c r="AB115" s="177"/>
      <c r="AC115" s="177"/>
      <c r="AD115" s="177"/>
      <c r="AE115" s="43"/>
    </row>
    <row r="116" spans="1:31" s="26" customFormat="1" ht="123" customHeight="1">
      <c r="A116" s="32" t="s">
        <v>32</v>
      </c>
      <c r="B116" s="32" t="s">
        <v>290</v>
      </c>
      <c r="C116" s="48" t="s">
        <v>81</v>
      </c>
      <c r="D116" s="216">
        <f>SUM(E116:F116)</f>
        <v>0</v>
      </c>
      <c r="E116" s="14"/>
      <c r="F116" s="14"/>
      <c r="G116" s="14"/>
      <c r="H116" s="14"/>
      <c r="I116" s="14"/>
      <c r="J116" s="54"/>
      <c r="K116" s="14"/>
      <c r="L116" s="14"/>
      <c r="M116" s="47">
        <f>SUM(N116:Q116)</f>
        <v>0</v>
      </c>
      <c r="N116" s="14"/>
      <c r="O116" s="14"/>
      <c r="P116" s="14"/>
      <c r="Q116" s="14"/>
      <c r="R116" s="14"/>
      <c r="S116" s="14"/>
      <c r="T116" s="54">
        <v>79.49256</v>
      </c>
      <c r="U116" s="14"/>
      <c r="V116" s="14"/>
      <c r="W116" s="14"/>
      <c r="X116" s="55">
        <f t="shared" si="17"/>
        <v>79.49256</v>
      </c>
      <c r="Y116" s="56"/>
      <c r="Z116" s="164">
        <f>SUM(X116:Y116)</f>
        <v>79.49256</v>
      </c>
      <c r="AA116" s="182"/>
      <c r="AB116" s="177"/>
      <c r="AC116" s="177"/>
      <c r="AD116" s="177"/>
      <c r="AE116" s="43"/>
    </row>
    <row r="117" spans="1:31" s="26" customFormat="1" ht="127.5" customHeight="1" hidden="1">
      <c r="A117" s="32" t="s">
        <v>32</v>
      </c>
      <c r="B117" s="32" t="s">
        <v>290</v>
      </c>
      <c r="C117" s="48" t="s">
        <v>205</v>
      </c>
      <c r="D117" s="216">
        <f t="shared" si="22"/>
        <v>0</v>
      </c>
      <c r="E117" s="14"/>
      <c r="F117" s="14"/>
      <c r="G117" s="14"/>
      <c r="H117" s="14"/>
      <c r="I117" s="14"/>
      <c r="J117" s="54"/>
      <c r="K117" s="14"/>
      <c r="L117" s="14"/>
      <c r="M117" s="47"/>
      <c r="N117" s="14"/>
      <c r="O117" s="14"/>
      <c r="P117" s="14"/>
      <c r="Q117" s="14"/>
      <c r="R117" s="14"/>
      <c r="S117" s="14"/>
      <c r="T117" s="14"/>
      <c r="U117" s="14"/>
      <c r="V117" s="14"/>
      <c r="W117" s="14"/>
      <c r="X117" s="55">
        <f t="shared" si="17"/>
        <v>0</v>
      </c>
      <c r="Y117" s="56"/>
      <c r="Z117" s="164">
        <f t="shared" si="24"/>
        <v>0</v>
      </c>
      <c r="AA117" s="182"/>
      <c r="AB117" s="177"/>
      <c r="AC117" s="177"/>
      <c r="AD117" s="177"/>
      <c r="AE117" s="43"/>
    </row>
    <row r="118" spans="1:31" s="94" customFormat="1" ht="55.5" customHeight="1">
      <c r="A118" s="92" t="s">
        <v>249</v>
      </c>
      <c r="B118" s="405" t="s">
        <v>252</v>
      </c>
      <c r="C118" s="406"/>
      <c r="D118" s="87">
        <f>SUM(D120:D127)+D128</f>
        <v>0</v>
      </c>
      <c r="E118" s="87">
        <f aca="true" t="shared" si="25" ref="E118:W118">SUM(E120:E127)+E128</f>
        <v>0</v>
      </c>
      <c r="F118" s="87">
        <f t="shared" si="25"/>
        <v>0</v>
      </c>
      <c r="G118" s="169">
        <f>SUM(G120:G127)+G128</f>
        <v>167.48088</v>
      </c>
      <c r="H118" s="169">
        <f t="shared" si="25"/>
        <v>0</v>
      </c>
      <c r="I118" s="169">
        <f t="shared" si="25"/>
        <v>0</v>
      </c>
      <c r="J118" s="169">
        <f t="shared" si="25"/>
        <v>51.65482</v>
      </c>
      <c r="K118" s="169">
        <f t="shared" si="25"/>
        <v>1.88821</v>
      </c>
      <c r="L118" s="169">
        <f t="shared" si="25"/>
        <v>0</v>
      </c>
      <c r="M118" s="169">
        <f t="shared" si="25"/>
        <v>0</v>
      </c>
      <c r="N118" s="169">
        <f t="shared" si="25"/>
        <v>0</v>
      </c>
      <c r="O118" s="169">
        <f t="shared" si="25"/>
        <v>0</v>
      </c>
      <c r="P118" s="169">
        <f t="shared" si="25"/>
        <v>0</v>
      </c>
      <c r="Q118" s="169">
        <f t="shared" si="25"/>
        <v>0</v>
      </c>
      <c r="R118" s="169">
        <f t="shared" si="25"/>
        <v>0</v>
      </c>
      <c r="S118" s="169">
        <f t="shared" si="25"/>
        <v>18.80179</v>
      </c>
      <c r="T118" s="169">
        <f t="shared" si="25"/>
        <v>28.36127</v>
      </c>
      <c r="U118" s="169">
        <f t="shared" si="25"/>
        <v>0</v>
      </c>
      <c r="V118" s="169">
        <f t="shared" si="25"/>
        <v>0</v>
      </c>
      <c r="W118" s="169">
        <f t="shared" si="25"/>
        <v>0</v>
      </c>
      <c r="X118" s="169">
        <f t="shared" si="17"/>
        <v>268.18697000000003</v>
      </c>
      <c r="Y118" s="169">
        <f>SUM(Y120:Y125)+Y128</f>
        <v>0</v>
      </c>
      <c r="Z118" s="169">
        <f>SUM(Z120:Z128)</f>
        <v>268.18697000000003</v>
      </c>
      <c r="AA118" s="175">
        <f>AA119+Z128</f>
        <v>199.28395</v>
      </c>
      <c r="AB118" s="175">
        <f>Z118+'спец  '!W78</f>
        <v>495.2390700000001</v>
      </c>
      <c r="AC118" s="175"/>
      <c r="AD118" s="175"/>
      <c r="AE118" s="91"/>
    </row>
    <row r="119" spans="1:30" s="86" customFormat="1" ht="30" customHeight="1">
      <c r="A119" s="81"/>
      <c r="B119" s="81" t="s">
        <v>332</v>
      </c>
      <c r="C119" s="82" t="s">
        <v>109</v>
      </c>
      <c r="D119" s="83">
        <f>SUM(D120:D124)</f>
        <v>0</v>
      </c>
      <c r="E119" s="219">
        <f aca="true" t="shared" si="26" ref="E119:Y119">SUM(E120:E125)</f>
        <v>0</v>
      </c>
      <c r="F119" s="219">
        <f t="shared" si="26"/>
        <v>0</v>
      </c>
      <c r="G119" s="219">
        <f t="shared" si="26"/>
        <v>50.54358</v>
      </c>
      <c r="H119" s="219">
        <f t="shared" si="26"/>
        <v>0</v>
      </c>
      <c r="I119" s="219">
        <f t="shared" si="26"/>
        <v>0</v>
      </c>
      <c r="J119" s="219">
        <f t="shared" si="26"/>
        <v>43.47873</v>
      </c>
      <c r="K119" s="219">
        <f t="shared" si="26"/>
        <v>1.36621</v>
      </c>
      <c r="L119" s="219">
        <f t="shared" si="26"/>
        <v>0</v>
      </c>
      <c r="M119" s="219">
        <f t="shared" si="26"/>
        <v>0</v>
      </c>
      <c r="N119" s="219">
        <f t="shared" si="26"/>
        <v>0</v>
      </c>
      <c r="O119" s="219">
        <f t="shared" si="26"/>
        <v>0</v>
      </c>
      <c r="P119" s="219">
        <f t="shared" si="26"/>
        <v>0</v>
      </c>
      <c r="Q119" s="219">
        <f t="shared" si="26"/>
        <v>0</v>
      </c>
      <c r="R119" s="219">
        <f t="shared" si="26"/>
        <v>0</v>
      </c>
      <c r="S119" s="219">
        <f t="shared" si="26"/>
        <v>0</v>
      </c>
      <c r="T119" s="219">
        <f t="shared" si="26"/>
        <v>0</v>
      </c>
      <c r="U119" s="219">
        <f t="shared" si="26"/>
        <v>0</v>
      </c>
      <c r="V119" s="219">
        <f t="shared" si="26"/>
        <v>0</v>
      </c>
      <c r="W119" s="219">
        <f t="shared" si="26"/>
        <v>0</v>
      </c>
      <c r="X119" s="219">
        <f t="shared" si="26"/>
        <v>95.38852</v>
      </c>
      <c r="Y119" s="219">
        <f t="shared" si="26"/>
        <v>0</v>
      </c>
      <c r="Z119" s="199">
        <f>SUM(X119:Y119)</f>
        <v>95.38852</v>
      </c>
      <c r="AA119" s="179">
        <f>SUM(Z125:Z127)</f>
        <v>73.15067</v>
      </c>
      <c r="AB119" s="181"/>
      <c r="AC119" s="181"/>
      <c r="AD119" s="181"/>
    </row>
    <row r="120" spans="1:30" s="26" customFormat="1" ht="29.25" customHeight="1">
      <c r="A120" s="32" t="s">
        <v>324</v>
      </c>
      <c r="B120" s="32" t="s">
        <v>332</v>
      </c>
      <c r="C120" s="48" t="s">
        <v>3</v>
      </c>
      <c r="D120" s="216">
        <f aca="true" t="shared" si="27" ref="D120:D127">SUM(E120:F120)</f>
        <v>0</v>
      </c>
      <c r="E120" s="14"/>
      <c r="F120" s="14"/>
      <c r="G120" s="54">
        <v>7.9061</v>
      </c>
      <c r="H120" s="54"/>
      <c r="I120" s="54"/>
      <c r="J120" s="54">
        <v>3.01255</v>
      </c>
      <c r="K120" s="54">
        <v>0.53675</v>
      </c>
      <c r="L120" s="14"/>
      <c r="M120" s="47">
        <f>SUM(N120:Q120)</f>
        <v>0</v>
      </c>
      <c r="N120" s="14"/>
      <c r="O120" s="14"/>
      <c r="P120" s="14"/>
      <c r="Q120" s="14"/>
      <c r="R120" s="14"/>
      <c r="S120" s="14"/>
      <c r="T120" s="14"/>
      <c r="U120" s="14"/>
      <c r="V120" s="14"/>
      <c r="W120" s="14"/>
      <c r="X120" s="55">
        <f aca="true" t="shared" si="28" ref="X120:X152">SUM(E120:W120)-M120</f>
        <v>11.4554</v>
      </c>
      <c r="Y120" s="49"/>
      <c r="Z120" s="164">
        <f aca="true" t="shared" si="29" ref="Z120:Z125">SUM(X120:Y120)</f>
        <v>11.4554</v>
      </c>
      <c r="AA120" s="182"/>
      <c r="AB120" s="177"/>
      <c r="AC120" s="177"/>
      <c r="AD120" s="177"/>
    </row>
    <row r="121" spans="1:32" s="26" customFormat="1" ht="42.75" customHeight="1">
      <c r="A121" s="32" t="s">
        <v>325</v>
      </c>
      <c r="B121" s="32" t="s">
        <v>333</v>
      </c>
      <c r="C121" s="48" t="s">
        <v>154</v>
      </c>
      <c r="D121" s="216">
        <f t="shared" si="27"/>
        <v>0</v>
      </c>
      <c r="E121" s="14"/>
      <c r="F121" s="53"/>
      <c r="G121" s="54">
        <v>4.932</v>
      </c>
      <c r="H121" s="54"/>
      <c r="I121" s="54"/>
      <c r="J121" s="54">
        <v>0.59906</v>
      </c>
      <c r="K121" s="54">
        <v>0.11182</v>
      </c>
      <c r="L121" s="14"/>
      <c r="M121" s="47">
        <f t="shared" si="23"/>
        <v>0</v>
      </c>
      <c r="N121" s="14"/>
      <c r="O121" s="14"/>
      <c r="P121" s="14"/>
      <c r="Q121" s="14"/>
      <c r="R121" s="14"/>
      <c r="S121" s="14"/>
      <c r="T121" s="14"/>
      <c r="U121" s="14"/>
      <c r="V121" s="14"/>
      <c r="W121" s="14"/>
      <c r="X121" s="55">
        <f t="shared" si="28"/>
        <v>5.64288</v>
      </c>
      <c r="Y121" s="49"/>
      <c r="Z121" s="164">
        <f t="shared" si="29"/>
        <v>5.64288</v>
      </c>
      <c r="AA121" s="182"/>
      <c r="AB121" s="177"/>
      <c r="AC121" s="177"/>
      <c r="AD121" s="177"/>
      <c r="AF121" s="28"/>
    </row>
    <row r="122" spans="1:32" s="26" customFormat="1" ht="33.75" customHeight="1" hidden="1">
      <c r="A122" s="32" t="s">
        <v>325</v>
      </c>
      <c r="B122" s="32" t="s">
        <v>333</v>
      </c>
      <c r="C122" s="48" t="s">
        <v>59</v>
      </c>
      <c r="D122" s="216">
        <f t="shared" si="27"/>
        <v>0</v>
      </c>
      <c r="E122" s="14"/>
      <c r="F122" s="53"/>
      <c r="G122" s="54"/>
      <c r="H122" s="54"/>
      <c r="I122" s="54"/>
      <c r="J122" s="54"/>
      <c r="K122" s="54"/>
      <c r="L122" s="14"/>
      <c r="M122" s="47">
        <f t="shared" si="23"/>
        <v>0</v>
      </c>
      <c r="N122" s="14"/>
      <c r="O122" s="14"/>
      <c r="P122" s="14"/>
      <c r="Q122" s="14"/>
      <c r="R122" s="14"/>
      <c r="S122" s="14"/>
      <c r="T122" s="14"/>
      <c r="U122" s="14"/>
      <c r="V122" s="14"/>
      <c r="W122" s="14"/>
      <c r="X122" s="55">
        <f t="shared" si="28"/>
        <v>0</v>
      </c>
      <c r="Y122" s="49"/>
      <c r="Z122" s="164">
        <f t="shared" si="29"/>
        <v>0</v>
      </c>
      <c r="AA122" s="182"/>
      <c r="AB122" s="177"/>
      <c r="AC122" s="177"/>
      <c r="AD122" s="177"/>
      <c r="AF122" s="28"/>
    </row>
    <row r="123" spans="1:30" s="26" customFormat="1" ht="42" customHeight="1">
      <c r="A123" s="32" t="s">
        <v>326</v>
      </c>
      <c r="B123" s="32" t="s">
        <v>330</v>
      </c>
      <c r="C123" s="48" t="s">
        <v>209</v>
      </c>
      <c r="D123" s="216">
        <f t="shared" si="27"/>
        <v>0</v>
      </c>
      <c r="E123" s="14"/>
      <c r="F123" s="53"/>
      <c r="G123" s="54">
        <v>12.30534</v>
      </c>
      <c r="H123" s="54"/>
      <c r="I123" s="54"/>
      <c r="J123" s="54">
        <v>21.66821</v>
      </c>
      <c r="K123" s="54">
        <v>0.71764</v>
      </c>
      <c r="L123" s="14"/>
      <c r="M123" s="47">
        <f t="shared" si="23"/>
        <v>0</v>
      </c>
      <c r="N123" s="14"/>
      <c r="O123" s="14"/>
      <c r="P123" s="14"/>
      <c r="Q123" s="14"/>
      <c r="R123" s="14"/>
      <c r="S123" s="14"/>
      <c r="T123" s="14"/>
      <c r="U123" s="14"/>
      <c r="V123" s="14"/>
      <c r="W123" s="14"/>
      <c r="X123" s="55">
        <f t="shared" si="28"/>
        <v>34.69119</v>
      </c>
      <c r="Y123" s="49"/>
      <c r="Z123" s="164">
        <f t="shared" si="29"/>
        <v>34.69119</v>
      </c>
      <c r="AA123" s="182"/>
      <c r="AB123" s="177"/>
      <c r="AC123" s="177"/>
      <c r="AD123" s="177"/>
    </row>
    <row r="124" spans="1:30" s="26" customFormat="1" ht="47.25" customHeight="1">
      <c r="A124" s="32" t="s">
        <v>334</v>
      </c>
      <c r="B124" s="32" t="s">
        <v>335</v>
      </c>
      <c r="C124" s="48" t="s">
        <v>375</v>
      </c>
      <c r="D124" s="216">
        <f t="shared" si="27"/>
        <v>0</v>
      </c>
      <c r="E124" s="14"/>
      <c r="F124" s="14"/>
      <c r="G124" s="54">
        <v>14.27264</v>
      </c>
      <c r="H124" s="54"/>
      <c r="I124" s="54"/>
      <c r="J124" s="54">
        <v>2.84091</v>
      </c>
      <c r="K124" s="14"/>
      <c r="L124" s="14"/>
      <c r="M124" s="47">
        <f t="shared" si="23"/>
        <v>0</v>
      </c>
      <c r="N124" s="14"/>
      <c r="O124" s="14"/>
      <c r="P124" s="14"/>
      <c r="Q124" s="14"/>
      <c r="R124" s="14"/>
      <c r="S124" s="14"/>
      <c r="T124" s="14"/>
      <c r="U124" s="14"/>
      <c r="V124" s="14"/>
      <c r="W124" s="14"/>
      <c r="X124" s="55">
        <f t="shared" si="28"/>
        <v>17.11355</v>
      </c>
      <c r="Y124" s="49"/>
      <c r="Z124" s="164">
        <f t="shared" si="29"/>
        <v>17.11355</v>
      </c>
      <c r="AA124" s="182"/>
      <c r="AB124" s="177"/>
      <c r="AC124" s="177"/>
      <c r="AD124" s="177"/>
    </row>
    <row r="125" spans="1:30" s="26" customFormat="1" ht="90" customHeight="1">
      <c r="A125" s="32" t="s">
        <v>334</v>
      </c>
      <c r="B125" s="32" t="s">
        <v>335</v>
      </c>
      <c r="C125" s="48" t="s">
        <v>181</v>
      </c>
      <c r="D125" s="216">
        <f t="shared" si="27"/>
        <v>0</v>
      </c>
      <c r="E125" s="14"/>
      <c r="F125" s="14"/>
      <c r="G125" s="54">
        <v>11.1275</v>
      </c>
      <c r="H125" s="54"/>
      <c r="I125" s="54"/>
      <c r="J125" s="54">
        <v>15.358</v>
      </c>
      <c r="K125" s="14"/>
      <c r="L125" s="14"/>
      <c r="M125" s="47">
        <f t="shared" si="23"/>
        <v>0</v>
      </c>
      <c r="N125" s="14"/>
      <c r="O125" s="14"/>
      <c r="P125" s="14"/>
      <c r="Q125" s="14"/>
      <c r="R125" s="14"/>
      <c r="S125" s="14"/>
      <c r="T125" s="54"/>
      <c r="U125" s="14"/>
      <c r="V125" s="14"/>
      <c r="W125" s="14"/>
      <c r="X125" s="55">
        <f t="shared" si="28"/>
        <v>26.485500000000002</v>
      </c>
      <c r="Y125" s="49"/>
      <c r="Z125" s="164">
        <f t="shared" si="29"/>
        <v>26.485500000000002</v>
      </c>
      <c r="AA125" s="182"/>
      <c r="AB125" s="177" t="s">
        <v>42</v>
      </c>
      <c r="AC125" s="177"/>
      <c r="AD125" s="177" t="s">
        <v>237</v>
      </c>
    </row>
    <row r="126" spans="1:30" s="26" customFormat="1" ht="107.25" customHeight="1">
      <c r="A126" s="32" t="s">
        <v>334</v>
      </c>
      <c r="B126" s="32" t="s">
        <v>335</v>
      </c>
      <c r="C126" s="48" t="s">
        <v>95</v>
      </c>
      <c r="D126" s="216">
        <f>SUM(E126:F126)</f>
        <v>0</v>
      </c>
      <c r="E126" s="14"/>
      <c r="F126" s="14"/>
      <c r="G126" s="54"/>
      <c r="H126" s="54"/>
      <c r="I126" s="54"/>
      <c r="J126" s="54"/>
      <c r="K126" s="14"/>
      <c r="L126" s="14"/>
      <c r="M126" s="47">
        <f>SUM(N126:Q126)</f>
        <v>0</v>
      </c>
      <c r="N126" s="14"/>
      <c r="O126" s="14"/>
      <c r="P126" s="14"/>
      <c r="Q126" s="14"/>
      <c r="R126" s="14"/>
      <c r="S126" s="14"/>
      <c r="T126" s="54">
        <v>28.36127</v>
      </c>
      <c r="U126" s="14"/>
      <c r="V126" s="14"/>
      <c r="W126" s="14"/>
      <c r="X126" s="55">
        <f t="shared" si="28"/>
        <v>28.36127</v>
      </c>
      <c r="Y126" s="49"/>
      <c r="Z126" s="164">
        <f>SUM(X126:Y126)</f>
        <v>28.36127</v>
      </c>
      <c r="AA126" s="182"/>
      <c r="AB126" s="177"/>
      <c r="AC126" s="177"/>
      <c r="AD126" s="177"/>
    </row>
    <row r="127" spans="1:30" s="26" customFormat="1" ht="87" customHeight="1">
      <c r="A127" s="32" t="s">
        <v>365</v>
      </c>
      <c r="B127" s="32" t="s">
        <v>316</v>
      </c>
      <c r="C127" s="30" t="s">
        <v>360</v>
      </c>
      <c r="D127" s="216">
        <f t="shared" si="27"/>
        <v>0</v>
      </c>
      <c r="E127" s="14"/>
      <c r="F127" s="14"/>
      <c r="G127" s="54">
        <v>18.3039</v>
      </c>
      <c r="H127" s="14"/>
      <c r="I127" s="14"/>
      <c r="J127" s="14"/>
      <c r="K127" s="14"/>
      <c r="L127" s="14"/>
      <c r="M127" s="47">
        <f t="shared" si="23"/>
        <v>0</v>
      </c>
      <c r="N127" s="14"/>
      <c r="O127" s="14"/>
      <c r="P127" s="14"/>
      <c r="Q127" s="14"/>
      <c r="R127" s="14"/>
      <c r="S127" s="14"/>
      <c r="T127" s="14"/>
      <c r="U127" s="14"/>
      <c r="V127" s="14"/>
      <c r="W127" s="14"/>
      <c r="X127" s="55">
        <f t="shared" si="28"/>
        <v>18.3039</v>
      </c>
      <c r="Y127" s="49"/>
      <c r="Z127" s="164">
        <f>SUM(X127:Y127)</f>
        <v>18.3039</v>
      </c>
      <c r="AA127" s="182"/>
      <c r="AB127" s="177"/>
      <c r="AC127" s="177"/>
      <c r="AD127" s="177"/>
    </row>
    <row r="128" spans="1:31" s="315" customFormat="1" ht="33.75" customHeight="1">
      <c r="A128" s="306" t="s">
        <v>337</v>
      </c>
      <c r="B128" s="306" t="s">
        <v>294</v>
      </c>
      <c r="C128" s="307" t="s">
        <v>369</v>
      </c>
      <c r="D128" s="308">
        <f aca="true" t="shared" si="30" ref="D128:Q128">SUM(D129:D134)</f>
        <v>0</v>
      </c>
      <c r="E128" s="308">
        <f t="shared" si="30"/>
        <v>0</v>
      </c>
      <c r="F128" s="308">
        <f t="shared" si="30"/>
        <v>0</v>
      </c>
      <c r="G128" s="309">
        <f>SUM(G129:G134)</f>
        <v>98.63340000000001</v>
      </c>
      <c r="H128" s="309">
        <f t="shared" si="30"/>
        <v>0</v>
      </c>
      <c r="I128" s="309">
        <f t="shared" si="30"/>
        <v>0</v>
      </c>
      <c r="J128" s="309">
        <f t="shared" si="30"/>
        <v>8.176089999999999</v>
      </c>
      <c r="K128" s="309">
        <f t="shared" si="30"/>
        <v>0.522</v>
      </c>
      <c r="L128" s="308">
        <f t="shared" si="30"/>
        <v>0</v>
      </c>
      <c r="M128" s="308">
        <f t="shared" si="30"/>
        <v>0</v>
      </c>
      <c r="N128" s="308">
        <f t="shared" si="30"/>
        <v>0</v>
      </c>
      <c r="O128" s="308">
        <f t="shared" si="30"/>
        <v>0</v>
      </c>
      <c r="P128" s="308">
        <f t="shared" si="30"/>
        <v>0</v>
      </c>
      <c r="Q128" s="308">
        <f t="shared" si="30"/>
        <v>0</v>
      </c>
      <c r="R128" s="308"/>
      <c r="S128" s="309">
        <f>SUM(S129:S134)</f>
        <v>18.80179</v>
      </c>
      <c r="T128" s="308">
        <f>SUM(T129:T134)</f>
        <v>0</v>
      </c>
      <c r="U128" s="308">
        <f>SUM(U129:U134)</f>
        <v>0</v>
      </c>
      <c r="V128" s="308">
        <f>SUM(V129:V134)</f>
        <v>0</v>
      </c>
      <c r="W128" s="308">
        <f>SUM(W129:W134)</f>
        <v>0</v>
      </c>
      <c r="X128" s="310">
        <f t="shared" si="28"/>
        <v>126.13328000000001</v>
      </c>
      <c r="Y128" s="311"/>
      <c r="Z128" s="312">
        <f>SUM(X128:Y128)</f>
        <v>126.13328000000001</v>
      </c>
      <c r="AA128" s="322">
        <f>SUM(Z131:Z134)</f>
        <v>126.13328</v>
      </c>
      <c r="AB128" s="313"/>
      <c r="AC128" s="313"/>
      <c r="AD128" s="313"/>
      <c r="AE128" s="314"/>
    </row>
    <row r="129" spans="1:31" s="27" customFormat="1" ht="155.25" customHeight="1" hidden="1">
      <c r="A129" s="50" t="s">
        <v>156</v>
      </c>
      <c r="B129" s="50" t="s">
        <v>294</v>
      </c>
      <c r="C129" s="51" t="s">
        <v>155</v>
      </c>
      <c r="D129" s="216">
        <f aca="true" t="shared" si="31" ref="D129:D146">SUM(E129:F129)</f>
        <v>0</v>
      </c>
      <c r="E129" s="14"/>
      <c r="F129" s="14"/>
      <c r="G129" s="14"/>
      <c r="H129" s="14"/>
      <c r="I129" s="14"/>
      <c r="J129" s="14"/>
      <c r="K129" s="14"/>
      <c r="L129" s="14"/>
      <c r="M129" s="47">
        <f aca="true" t="shared" si="32" ref="M129:M146">SUM(N129:Q129)</f>
        <v>0</v>
      </c>
      <c r="N129" s="14"/>
      <c r="O129" s="14"/>
      <c r="P129" s="14"/>
      <c r="Q129" s="14"/>
      <c r="R129" s="14"/>
      <c r="S129" s="14"/>
      <c r="T129" s="14"/>
      <c r="U129" s="14"/>
      <c r="V129" s="14"/>
      <c r="W129" s="14"/>
      <c r="X129" s="55">
        <f t="shared" si="28"/>
        <v>0</v>
      </c>
      <c r="Y129" s="47">
        <f>SUM(Y131:Y134)</f>
        <v>0</v>
      </c>
      <c r="Z129" s="164">
        <f aca="true" t="shared" si="33" ref="Z129:Z139">SUM(X129:Y129)</f>
        <v>0</v>
      </c>
      <c r="AA129" s="182"/>
      <c r="AB129" s="177"/>
      <c r="AC129" s="177"/>
      <c r="AD129" s="177"/>
      <c r="AE129" s="34"/>
    </row>
    <row r="130" spans="1:31" s="25" customFormat="1" ht="159" customHeight="1" hidden="1">
      <c r="A130" s="32" t="s">
        <v>127</v>
      </c>
      <c r="B130" s="32" t="s">
        <v>294</v>
      </c>
      <c r="C130" s="48" t="s">
        <v>158</v>
      </c>
      <c r="D130" s="216">
        <f t="shared" si="31"/>
        <v>0</v>
      </c>
      <c r="E130" s="14"/>
      <c r="F130" s="14"/>
      <c r="G130" s="14"/>
      <c r="H130" s="14"/>
      <c r="I130" s="14"/>
      <c r="J130" s="14"/>
      <c r="K130" s="14"/>
      <c r="L130" s="14"/>
      <c r="M130" s="47">
        <f t="shared" si="32"/>
        <v>0</v>
      </c>
      <c r="N130" s="14"/>
      <c r="O130" s="14"/>
      <c r="P130" s="14"/>
      <c r="Q130" s="14"/>
      <c r="R130" s="14"/>
      <c r="S130" s="14"/>
      <c r="T130" s="14"/>
      <c r="U130" s="14"/>
      <c r="V130" s="14"/>
      <c r="W130" s="14"/>
      <c r="X130" s="55">
        <f t="shared" si="28"/>
        <v>0</v>
      </c>
      <c r="Y130" s="49"/>
      <c r="Z130" s="164">
        <f t="shared" si="33"/>
        <v>0</v>
      </c>
      <c r="AA130" s="182"/>
      <c r="AB130" s="177"/>
      <c r="AC130" s="177"/>
      <c r="AD130" s="177"/>
      <c r="AE130" s="33"/>
    </row>
    <row r="131" spans="1:31" s="26" customFormat="1" ht="54" customHeight="1">
      <c r="A131" s="32" t="s">
        <v>293</v>
      </c>
      <c r="B131" s="32" t="s">
        <v>294</v>
      </c>
      <c r="C131" s="48" t="s">
        <v>370</v>
      </c>
      <c r="D131" s="216">
        <f t="shared" si="31"/>
        <v>0</v>
      </c>
      <c r="E131" s="14"/>
      <c r="F131" s="14"/>
      <c r="G131" s="54">
        <v>83.9424</v>
      </c>
      <c r="H131" s="54"/>
      <c r="I131" s="54"/>
      <c r="J131" s="54">
        <v>8.15208</v>
      </c>
      <c r="K131" s="54">
        <v>0.522</v>
      </c>
      <c r="L131" s="14"/>
      <c r="M131" s="47">
        <f t="shared" si="32"/>
        <v>0</v>
      </c>
      <c r="N131" s="14"/>
      <c r="O131" s="14"/>
      <c r="P131" s="14"/>
      <c r="Q131" s="14"/>
      <c r="R131" s="14"/>
      <c r="S131" s="14">
        <v>2.82</v>
      </c>
      <c r="T131" s="14"/>
      <c r="U131" s="14"/>
      <c r="V131" s="14"/>
      <c r="W131" s="14"/>
      <c r="X131" s="55">
        <f t="shared" si="28"/>
        <v>95.43648</v>
      </c>
      <c r="Y131" s="49"/>
      <c r="Z131" s="164">
        <f t="shared" si="33"/>
        <v>95.43648</v>
      </c>
      <c r="AA131" s="182"/>
      <c r="AB131" s="177" t="s">
        <v>42</v>
      </c>
      <c r="AC131" s="177"/>
      <c r="AD131" s="177"/>
      <c r="AE131" s="28"/>
    </row>
    <row r="132" spans="1:31" s="26" customFormat="1" ht="103.5" customHeight="1">
      <c r="A132" s="32" t="s">
        <v>156</v>
      </c>
      <c r="B132" s="32" t="s">
        <v>294</v>
      </c>
      <c r="C132" s="230" t="s">
        <v>182</v>
      </c>
      <c r="D132" s="216">
        <f t="shared" si="31"/>
        <v>0</v>
      </c>
      <c r="E132" s="14"/>
      <c r="F132" s="14"/>
      <c r="G132" s="54"/>
      <c r="H132" s="54"/>
      <c r="I132" s="54"/>
      <c r="J132" s="54">
        <v>0.00781</v>
      </c>
      <c r="K132" s="54"/>
      <c r="L132" s="14"/>
      <c r="M132" s="47">
        <f t="shared" si="32"/>
        <v>0</v>
      </c>
      <c r="N132" s="14"/>
      <c r="O132" s="14"/>
      <c r="P132" s="14"/>
      <c r="Q132" s="14"/>
      <c r="R132" s="14"/>
      <c r="S132" s="14">
        <v>5.2</v>
      </c>
      <c r="T132" s="14"/>
      <c r="U132" s="14"/>
      <c r="V132" s="14"/>
      <c r="W132" s="14"/>
      <c r="X132" s="55">
        <f t="shared" si="28"/>
        <v>5.20781</v>
      </c>
      <c r="Y132" s="49"/>
      <c r="Z132" s="164">
        <f>SUM(X132:Y132)</f>
        <v>5.20781</v>
      </c>
      <c r="AA132" s="182"/>
      <c r="AB132" s="177"/>
      <c r="AC132" s="177"/>
      <c r="AD132" s="177"/>
      <c r="AE132" s="28"/>
    </row>
    <row r="133" spans="1:31" s="26" customFormat="1" ht="112.5" customHeight="1">
      <c r="A133" s="32" t="s">
        <v>127</v>
      </c>
      <c r="B133" s="32" t="s">
        <v>294</v>
      </c>
      <c r="C133" s="230" t="s">
        <v>183</v>
      </c>
      <c r="D133" s="216">
        <f t="shared" si="31"/>
        <v>0</v>
      </c>
      <c r="E133" s="14"/>
      <c r="F133" s="14"/>
      <c r="G133" s="54"/>
      <c r="H133" s="54"/>
      <c r="I133" s="54"/>
      <c r="J133" s="54">
        <v>0.0162</v>
      </c>
      <c r="K133" s="54"/>
      <c r="L133" s="14"/>
      <c r="M133" s="47">
        <f t="shared" si="32"/>
        <v>0</v>
      </c>
      <c r="N133" s="14"/>
      <c r="O133" s="14"/>
      <c r="P133" s="14"/>
      <c r="Q133" s="14"/>
      <c r="R133" s="14"/>
      <c r="S133" s="54">
        <v>10.78179</v>
      </c>
      <c r="T133" s="14"/>
      <c r="U133" s="14"/>
      <c r="V133" s="14"/>
      <c r="W133" s="14"/>
      <c r="X133" s="55">
        <f t="shared" si="28"/>
        <v>10.79799</v>
      </c>
      <c r="Y133" s="49"/>
      <c r="Z133" s="164">
        <f>SUM(X133:Y133)</f>
        <v>10.79799</v>
      </c>
      <c r="AA133" s="182"/>
      <c r="AB133" s="177"/>
      <c r="AC133" s="177"/>
      <c r="AD133" s="177"/>
      <c r="AE133" s="28"/>
    </row>
    <row r="134" spans="1:31" s="26" customFormat="1" ht="96" customHeight="1">
      <c r="A134" s="32" t="s">
        <v>159</v>
      </c>
      <c r="B134" s="32" t="s">
        <v>294</v>
      </c>
      <c r="C134" s="48" t="s">
        <v>184</v>
      </c>
      <c r="D134" s="216">
        <f t="shared" si="31"/>
        <v>0</v>
      </c>
      <c r="E134" s="14"/>
      <c r="F134" s="14"/>
      <c r="G134" s="14">
        <v>14.691</v>
      </c>
      <c r="H134" s="14"/>
      <c r="I134" s="14"/>
      <c r="J134" s="14"/>
      <c r="K134" s="14"/>
      <c r="L134" s="14"/>
      <c r="M134" s="47">
        <f t="shared" si="32"/>
        <v>0</v>
      </c>
      <c r="N134" s="14"/>
      <c r="O134" s="14"/>
      <c r="P134" s="14"/>
      <c r="Q134" s="14"/>
      <c r="R134" s="14"/>
      <c r="S134" s="14"/>
      <c r="T134" s="14"/>
      <c r="U134" s="14"/>
      <c r="V134" s="14"/>
      <c r="W134" s="14"/>
      <c r="X134" s="55">
        <f t="shared" si="28"/>
        <v>14.691</v>
      </c>
      <c r="Y134" s="49"/>
      <c r="Z134" s="164">
        <f t="shared" si="33"/>
        <v>14.691</v>
      </c>
      <c r="AA134" s="182"/>
      <c r="AB134" s="177"/>
      <c r="AC134" s="177"/>
      <c r="AD134" s="177"/>
      <c r="AE134" s="28"/>
    </row>
    <row r="135" spans="1:31" s="94" customFormat="1" ht="62.25" customHeight="1">
      <c r="A135" s="92" t="s">
        <v>253</v>
      </c>
      <c r="B135" s="405" t="s">
        <v>254</v>
      </c>
      <c r="C135" s="406"/>
      <c r="D135" s="87">
        <f aca="true" t="shared" si="34" ref="D135:W135">SUM(D136:D140)</f>
        <v>0</v>
      </c>
      <c r="E135" s="87">
        <f t="shared" si="34"/>
        <v>0</v>
      </c>
      <c r="F135" s="87">
        <f t="shared" si="34"/>
        <v>0</v>
      </c>
      <c r="G135" s="169">
        <f t="shared" si="34"/>
        <v>5.12752</v>
      </c>
      <c r="H135" s="169">
        <f t="shared" si="34"/>
        <v>0</v>
      </c>
      <c r="I135" s="169">
        <f t="shared" si="34"/>
        <v>0</v>
      </c>
      <c r="J135" s="169">
        <f t="shared" si="34"/>
        <v>14.369120000000002</v>
      </c>
      <c r="K135" s="169">
        <f t="shared" si="34"/>
        <v>0.16392</v>
      </c>
      <c r="L135" s="87">
        <f t="shared" si="34"/>
        <v>0</v>
      </c>
      <c r="M135" s="87">
        <f t="shared" si="34"/>
        <v>0</v>
      </c>
      <c r="N135" s="87">
        <f t="shared" si="34"/>
        <v>0</v>
      </c>
      <c r="O135" s="87">
        <f t="shared" si="34"/>
        <v>0</v>
      </c>
      <c r="P135" s="87">
        <f t="shared" si="34"/>
        <v>0</v>
      </c>
      <c r="Q135" s="87">
        <f t="shared" si="34"/>
        <v>0</v>
      </c>
      <c r="R135" s="87">
        <f t="shared" si="34"/>
        <v>0</v>
      </c>
      <c r="S135" s="87">
        <f t="shared" si="34"/>
        <v>0</v>
      </c>
      <c r="T135" s="87">
        <f t="shared" si="34"/>
        <v>0</v>
      </c>
      <c r="U135" s="87">
        <f t="shared" si="34"/>
        <v>0</v>
      </c>
      <c r="V135" s="87">
        <f t="shared" si="34"/>
        <v>0</v>
      </c>
      <c r="W135" s="87">
        <f t="shared" si="34"/>
        <v>0</v>
      </c>
      <c r="X135" s="169">
        <f t="shared" si="28"/>
        <v>19.660560000000004</v>
      </c>
      <c r="Y135" s="80"/>
      <c r="Z135" s="167">
        <f>SUM(X135:Y135)</f>
        <v>19.660560000000004</v>
      </c>
      <c r="AA135" s="178">
        <f>SUM(Z136:Z138)</f>
        <v>13.940370000000001</v>
      </c>
      <c r="AB135" s="175"/>
      <c r="AC135" s="175"/>
      <c r="AD135" s="175"/>
      <c r="AE135" s="97"/>
    </row>
    <row r="136" spans="1:31" s="38" customFormat="1" ht="111" customHeight="1">
      <c r="A136" s="32" t="s">
        <v>367</v>
      </c>
      <c r="B136" s="32" t="s">
        <v>368</v>
      </c>
      <c r="C136" s="48" t="s">
        <v>301</v>
      </c>
      <c r="D136" s="216">
        <f t="shared" si="31"/>
        <v>0</v>
      </c>
      <c r="E136" s="14"/>
      <c r="F136" s="14"/>
      <c r="G136" s="14"/>
      <c r="H136" s="14"/>
      <c r="I136" s="14"/>
      <c r="J136" s="14">
        <v>0.63</v>
      </c>
      <c r="K136" s="14"/>
      <c r="L136" s="14"/>
      <c r="M136" s="47"/>
      <c r="N136" s="14"/>
      <c r="O136" s="14"/>
      <c r="P136" s="14"/>
      <c r="Q136" s="14"/>
      <c r="R136" s="14"/>
      <c r="S136" s="14"/>
      <c r="T136" s="14"/>
      <c r="U136" s="14"/>
      <c r="V136" s="14"/>
      <c r="W136" s="14"/>
      <c r="X136" s="55">
        <f t="shared" si="28"/>
        <v>0.63</v>
      </c>
      <c r="Y136" s="49"/>
      <c r="Z136" s="164">
        <f t="shared" si="33"/>
        <v>0.63</v>
      </c>
      <c r="AA136" s="182"/>
      <c r="AB136" s="205"/>
      <c r="AC136" s="205"/>
      <c r="AD136" s="205"/>
      <c r="AE136" s="260"/>
    </row>
    <row r="137" spans="1:31" s="38" customFormat="1" ht="78.75" customHeight="1" hidden="1">
      <c r="A137" s="32" t="s">
        <v>365</v>
      </c>
      <c r="B137" s="32" t="s">
        <v>316</v>
      </c>
      <c r="C137" s="48" t="s">
        <v>168</v>
      </c>
      <c r="D137" s="216">
        <f t="shared" si="31"/>
        <v>0</v>
      </c>
      <c r="E137" s="14"/>
      <c r="F137" s="14"/>
      <c r="G137" s="14"/>
      <c r="H137" s="14"/>
      <c r="I137" s="14"/>
      <c r="J137" s="14"/>
      <c r="K137" s="14"/>
      <c r="L137" s="14"/>
      <c r="M137" s="47">
        <f t="shared" si="32"/>
        <v>0</v>
      </c>
      <c r="N137" s="14"/>
      <c r="O137" s="14"/>
      <c r="P137" s="14"/>
      <c r="Q137" s="14"/>
      <c r="R137" s="14"/>
      <c r="S137" s="14"/>
      <c r="T137" s="14"/>
      <c r="U137" s="14"/>
      <c r="V137" s="14"/>
      <c r="W137" s="14"/>
      <c r="X137" s="55">
        <f t="shared" si="28"/>
        <v>0</v>
      </c>
      <c r="Y137" s="49"/>
      <c r="Z137" s="164">
        <f t="shared" si="33"/>
        <v>0</v>
      </c>
      <c r="AA137" s="182"/>
      <c r="AB137" s="205"/>
      <c r="AC137" s="205"/>
      <c r="AD137" s="205"/>
      <c r="AE137" s="260"/>
    </row>
    <row r="138" spans="1:31" s="26" customFormat="1" ht="126.75" customHeight="1">
      <c r="A138" s="32" t="s">
        <v>364</v>
      </c>
      <c r="B138" s="32" t="s">
        <v>287</v>
      </c>
      <c r="C138" s="30" t="s">
        <v>302</v>
      </c>
      <c r="D138" s="216">
        <f>SUM(E138:F138)</f>
        <v>0</v>
      </c>
      <c r="E138" s="14"/>
      <c r="F138" s="14"/>
      <c r="G138" s="14"/>
      <c r="H138" s="14"/>
      <c r="I138" s="14"/>
      <c r="J138" s="54">
        <v>13.31037</v>
      </c>
      <c r="K138" s="14"/>
      <c r="L138" s="14"/>
      <c r="M138" s="47">
        <f>SUM(N138:Q138)</f>
        <v>0</v>
      </c>
      <c r="N138" s="14"/>
      <c r="O138" s="14"/>
      <c r="P138" s="14"/>
      <c r="Q138" s="14"/>
      <c r="R138" s="14"/>
      <c r="S138" s="14"/>
      <c r="T138" s="14"/>
      <c r="U138" s="14"/>
      <c r="V138" s="14"/>
      <c r="W138" s="14"/>
      <c r="X138" s="55">
        <f t="shared" si="28"/>
        <v>13.31037</v>
      </c>
      <c r="Y138" s="49"/>
      <c r="Z138" s="164">
        <f>SUM(X138:Y138)</f>
        <v>13.31037</v>
      </c>
      <c r="AA138" s="182"/>
      <c r="AB138" s="177"/>
      <c r="AC138" s="177"/>
      <c r="AD138" s="177"/>
      <c r="AE138" s="24"/>
    </row>
    <row r="139" spans="1:31" s="26" customFormat="1" ht="41.25" customHeight="1">
      <c r="A139" s="32" t="s">
        <v>283</v>
      </c>
      <c r="B139" s="32" t="s">
        <v>287</v>
      </c>
      <c r="C139" s="48" t="s">
        <v>238</v>
      </c>
      <c r="D139" s="283">
        <f t="shared" si="31"/>
        <v>0</v>
      </c>
      <c r="E139" s="14"/>
      <c r="F139" s="14"/>
      <c r="G139" s="54">
        <v>5.12752</v>
      </c>
      <c r="H139" s="54"/>
      <c r="I139" s="54"/>
      <c r="J139" s="54">
        <v>0.42875</v>
      </c>
      <c r="K139" s="54">
        <v>0.16392</v>
      </c>
      <c r="L139" s="14"/>
      <c r="M139" s="47">
        <f t="shared" si="32"/>
        <v>0</v>
      </c>
      <c r="N139" s="14"/>
      <c r="O139" s="14"/>
      <c r="P139" s="14"/>
      <c r="Q139" s="14"/>
      <c r="R139" s="14"/>
      <c r="S139" s="14"/>
      <c r="T139" s="14"/>
      <c r="U139" s="14"/>
      <c r="V139" s="14"/>
      <c r="W139" s="14"/>
      <c r="X139" s="55">
        <f t="shared" si="28"/>
        <v>5.72019</v>
      </c>
      <c r="Y139" s="49"/>
      <c r="Z139" s="164">
        <f t="shared" si="33"/>
        <v>5.72019</v>
      </c>
      <c r="AA139" s="182"/>
      <c r="AB139" s="177"/>
      <c r="AC139" s="177"/>
      <c r="AD139" s="177"/>
      <c r="AE139" s="43"/>
    </row>
    <row r="140" spans="1:31" s="26" customFormat="1" ht="174.75" customHeight="1" hidden="1">
      <c r="A140" s="32" t="s">
        <v>50</v>
      </c>
      <c r="B140" s="32" t="s">
        <v>281</v>
      </c>
      <c r="C140" s="48" t="s">
        <v>300</v>
      </c>
      <c r="D140" s="283">
        <f t="shared" si="31"/>
        <v>0</v>
      </c>
      <c r="E140" s="14"/>
      <c r="F140" s="14"/>
      <c r="G140" s="14"/>
      <c r="H140" s="14"/>
      <c r="I140" s="14"/>
      <c r="J140" s="14"/>
      <c r="K140" s="14"/>
      <c r="L140" s="14"/>
      <c r="M140" s="47">
        <f t="shared" si="32"/>
        <v>0</v>
      </c>
      <c r="N140" s="14"/>
      <c r="O140" s="14"/>
      <c r="P140" s="14"/>
      <c r="Q140" s="14"/>
      <c r="R140" s="14"/>
      <c r="S140" s="14"/>
      <c r="T140" s="14"/>
      <c r="U140" s="14"/>
      <c r="V140" s="14"/>
      <c r="W140" s="14"/>
      <c r="X140" s="55">
        <f t="shared" si="28"/>
        <v>0</v>
      </c>
      <c r="Y140" s="49"/>
      <c r="Z140" s="164">
        <f aca="true" t="shared" si="35" ref="Z140:Z148">SUM(X140:Y140)</f>
        <v>0</v>
      </c>
      <c r="AA140" s="182"/>
      <c r="AB140" s="177"/>
      <c r="AC140" s="177"/>
      <c r="AD140" s="177"/>
      <c r="AE140" s="43"/>
    </row>
    <row r="141" spans="1:31" s="94" customFormat="1" ht="45" customHeight="1" hidden="1">
      <c r="A141" s="92" t="s">
        <v>256</v>
      </c>
      <c r="B141" s="405" t="s">
        <v>257</v>
      </c>
      <c r="C141" s="406"/>
      <c r="D141" s="98">
        <f aca="true" t="shared" si="36" ref="D141:W141">SUM(D142:D146)</f>
        <v>0</v>
      </c>
      <c r="E141" s="98">
        <f t="shared" si="36"/>
        <v>0</v>
      </c>
      <c r="F141" s="98">
        <f t="shared" si="36"/>
        <v>0</v>
      </c>
      <c r="G141" s="218">
        <f t="shared" si="36"/>
        <v>0</v>
      </c>
      <c r="H141" s="98">
        <f t="shared" si="36"/>
        <v>0</v>
      </c>
      <c r="I141" s="98">
        <f t="shared" si="36"/>
        <v>0</v>
      </c>
      <c r="J141" s="98">
        <f t="shared" si="36"/>
        <v>0</v>
      </c>
      <c r="K141" s="98">
        <f t="shared" si="36"/>
        <v>0</v>
      </c>
      <c r="L141" s="98">
        <f t="shared" si="36"/>
        <v>0</v>
      </c>
      <c r="M141" s="98">
        <f t="shared" si="36"/>
        <v>0</v>
      </c>
      <c r="N141" s="98">
        <f t="shared" si="36"/>
        <v>0</v>
      </c>
      <c r="O141" s="98">
        <f t="shared" si="36"/>
        <v>0</v>
      </c>
      <c r="P141" s="98">
        <f t="shared" si="36"/>
        <v>0</v>
      </c>
      <c r="Q141" s="98">
        <f t="shared" si="36"/>
        <v>0</v>
      </c>
      <c r="R141" s="98">
        <f t="shared" si="36"/>
        <v>0</v>
      </c>
      <c r="S141" s="98">
        <f t="shared" si="36"/>
        <v>0</v>
      </c>
      <c r="T141" s="98">
        <f t="shared" si="36"/>
        <v>0</v>
      </c>
      <c r="U141" s="98">
        <f t="shared" si="36"/>
        <v>0</v>
      </c>
      <c r="V141" s="98">
        <f t="shared" si="36"/>
        <v>0</v>
      </c>
      <c r="W141" s="98">
        <f t="shared" si="36"/>
        <v>0</v>
      </c>
      <c r="X141" s="169">
        <f t="shared" si="28"/>
        <v>0</v>
      </c>
      <c r="Y141" s="80"/>
      <c r="Z141" s="167">
        <f t="shared" si="35"/>
        <v>0</v>
      </c>
      <c r="AA141" s="178"/>
      <c r="AB141" s="175"/>
      <c r="AC141" s="175"/>
      <c r="AD141" s="175"/>
      <c r="AE141" s="91"/>
    </row>
    <row r="142" spans="1:31" s="26" customFormat="1" ht="135" customHeight="1" hidden="1">
      <c r="A142" s="32" t="s">
        <v>314</v>
      </c>
      <c r="B142" s="32" t="s">
        <v>316</v>
      </c>
      <c r="C142" s="30" t="s">
        <v>313</v>
      </c>
      <c r="D142" s="216">
        <f>SUM(E142:F142)</f>
        <v>0</v>
      </c>
      <c r="E142" s="14"/>
      <c r="F142" s="14"/>
      <c r="G142" s="54"/>
      <c r="H142" s="14"/>
      <c r="I142" s="54"/>
      <c r="J142" s="14"/>
      <c r="K142" s="14"/>
      <c r="L142" s="14"/>
      <c r="M142" s="47">
        <f>SUM(N142:Q142)</f>
        <v>0</v>
      </c>
      <c r="N142" s="14"/>
      <c r="O142" s="14"/>
      <c r="P142" s="14"/>
      <c r="Q142" s="14"/>
      <c r="R142" s="14"/>
      <c r="S142" s="14"/>
      <c r="T142" s="14"/>
      <c r="U142" s="14"/>
      <c r="V142" s="14"/>
      <c r="W142" s="14"/>
      <c r="X142" s="55">
        <f t="shared" si="28"/>
        <v>0</v>
      </c>
      <c r="Y142" s="56"/>
      <c r="Z142" s="164">
        <f t="shared" si="35"/>
        <v>0</v>
      </c>
      <c r="AA142" s="182"/>
      <c r="AB142" s="182"/>
      <c r="AC142" s="182"/>
      <c r="AD142" s="182"/>
      <c r="AE142" s="31"/>
    </row>
    <row r="143" spans="1:31" s="26" customFormat="1" ht="144" customHeight="1" hidden="1">
      <c r="A143" s="32" t="s">
        <v>365</v>
      </c>
      <c r="B143" s="32" t="s">
        <v>316</v>
      </c>
      <c r="C143" s="30" t="s">
        <v>231</v>
      </c>
      <c r="D143" s="216">
        <f>SUM(E143:F143)</f>
        <v>0</v>
      </c>
      <c r="E143" s="14"/>
      <c r="F143" s="14"/>
      <c r="G143" s="54"/>
      <c r="H143" s="14"/>
      <c r="I143" s="54"/>
      <c r="J143" s="14"/>
      <c r="K143" s="14"/>
      <c r="L143" s="14"/>
      <c r="M143" s="47"/>
      <c r="N143" s="14"/>
      <c r="O143" s="14"/>
      <c r="P143" s="14"/>
      <c r="Q143" s="14"/>
      <c r="R143" s="14"/>
      <c r="S143" s="14"/>
      <c r="T143" s="14"/>
      <c r="U143" s="14"/>
      <c r="V143" s="14"/>
      <c r="W143" s="14"/>
      <c r="X143" s="55">
        <f t="shared" si="28"/>
        <v>0</v>
      </c>
      <c r="Y143" s="56"/>
      <c r="Z143" s="164">
        <f t="shared" si="35"/>
        <v>0</v>
      </c>
      <c r="AA143" s="182"/>
      <c r="AB143" s="182"/>
      <c r="AC143" s="182"/>
      <c r="AD143" s="182"/>
      <c r="AE143" s="31"/>
    </row>
    <row r="144" spans="1:31" s="26" customFormat="1" ht="171" customHeight="1" hidden="1">
      <c r="A144" s="32" t="s">
        <v>365</v>
      </c>
      <c r="B144" s="32" t="s">
        <v>316</v>
      </c>
      <c r="C144" s="30" t="s">
        <v>230</v>
      </c>
      <c r="D144" s="216">
        <f>SUM(E144:F144)</f>
        <v>0</v>
      </c>
      <c r="E144" s="14"/>
      <c r="F144" s="14"/>
      <c r="G144" s="54"/>
      <c r="H144" s="14"/>
      <c r="I144" s="54"/>
      <c r="J144" s="14"/>
      <c r="K144" s="14"/>
      <c r="L144" s="14"/>
      <c r="M144" s="47"/>
      <c r="N144" s="14"/>
      <c r="O144" s="14"/>
      <c r="P144" s="14"/>
      <c r="Q144" s="14"/>
      <c r="R144" s="14"/>
      <c r="S144" s="14"/>
      <c r="T144" s="14"/>
      <c r="U144" s="14"/>
      <c r="V144" s="14"/>
      <c r="W144" s="14"/>
      <c r="X144" s="55">
        <f t="shared" si="28"/>
        <v>0</v>
      </c>
      <c r="Y144" s="56"/>
      <c r="Z144" s="164">
        <f t="shared" si="35"/>
        <v>0</v>
      </c>
      <c r="AA144" s="182"/>
      <c r="AB144" s="182"/>
      <c r="AC144" s="182"/>
      <c r="AD144" s="182"/>
      <c r="AE144" s="31"/>
    </row>
    <row r="145" spans="1:31" s="26" customFormat="1" ht="93" customHeight="1" hidden="1">
      <c r="A145" s="32" t="s">
        <v>365</v>
      </c>
      <c r="B145" s="32" t="s">
        <v>316</v>
      </c>
      <c r="C145" s="30" t="s">
        <v>68</v>
      </c>
      <c r="D145" s="216">
        <f>SUM(E145:F145)</f>
        <v>0</v>
      </c>
      <c r="E145" s="14"/>
      <c r="F145" s="14"/>
      <c r="G145" s="54"/>
      <c r="H145" s="14"/>
      <c r="I145" s="54"/>
      <c r="J145" s="14"/>
      <c r="K145" s="14"/>
      <c r="L145" s="14"/>
      <c r="M145" s="47"/>
      <c r="N145" s="14"/>
      <c r="O145" s="14"/>
      <c r="P145" s="14"/>
      <c r="Q145" s="14"/>
      <c r="R145" s="14"/>
      <c r="S145" s="14"/>
      <c r="T145" s="14"/>
      <c r="U145" s="14"/>
      <c r="V145" s="14"/>
      <c r="W145" s="14"/>
      <c r="X145" s="55">
        <f t="shared" si="28"/>
        <v>0</v>
      </c>
      <c r="Y145" s="56"/>
      <c r="Z145" s="164">
        <f t="shared" si="35"/>
        <v>0</v>
      </c>
      <c r="AA145" s="182"/>
      <c r="AB145" s="182"/>
      <c r="AC145" s="182"/>
      <c r="AD145" s="182"/>
      <c r="AE145" s="31"/>
    </row>
    <row r="146" spans="1:31" s="25" customFormat="1" ht="174.75" customHeight="1" hidden="1">
      <c r="A146" s="32" t="s">
        <v>216</v>
      </c>
      <c r="B146" s="32" t="s">
        <v>281</v>
      </c>
      <c r="C146" s="48" t="s">
        <v>217</v>
      </c>
      <c r="D146" s="216">
        <f t="shared" si="31"/>
        <v>0</v>
      </c>
      <c r="E146" s="14"/>
      <c r="F146" s="52"/>
      <c r="G146" s="52"/>
      <c r="H146" s="14"/>
      <c r="I146" s="14"/>
      <c r="J146" s="14"/>
      <c r="K146" s="14"/>
      <c r="L146" s="14"/>
      <c r="M146" s="47">
        <f t="shared" si="32"/>
        <v>0</v>
      </c>
      <c r="N146" s="14"/>
      <c r="O146" s="14"/>
      <c r="P146" s="14"/>
      <c r="Q146" s="14"/>
      <c r="R146" s="14"/>
      <c r="S146" s="14"/>
      <c r="T146" s="14"/>
      <c r="U146" s="14"/>
      <c r="V146" s="14"/>
      <c r="W146" s="14"/>
      <c r="X146" s="55">
        <f t="shared" si="28"/>
        <v>0</v>
      </c>
      <c r="Y146" s="49"/>
      <c r="Z146" s="164">
        <f t="shared" si="35"/>
        <v>0</v>
      </c>
      <c r="AA146" s="182"/>
      <c r="AB146" s="177"/>
      <c r="AC146" s="177"/>
      <c r="AD146" s="177"/>
      <c r="AE146" s="24"/>
    </row>
    <row r="147" spans="1:32" s="25" customFormat="1" ht="50.25" customHeight="1">
      <c r="A147" s="92" t="s">
        <v>255</v>
      </c>
      <c r="B147" s="405" t="s">
        <v>54</v>
      </c>
      <c r="C147" s="406"/>
      <c r="D147" s="87">
        <f>SUM(D148:D150)</f>
        <v>0</v>
      </c>
      <c r="E147" s="87">
        <f>SUM(E148:E150)</f>
        <v>0</v>
      </c>
      <c r="F147" s="87">
        <f>SUM(F148:F150)</f>
        <v>0</v>
      </c>
      <c r="G147" s="87">
        <f>SUM(G148:G151)</f>
        <v>1.998</v>
      </c>
      <c r="H147" s="87">
        <f aca="true" t="shared" si="37" ref="H147:W147">SUM(H148:H151)</f>
        <v>0</v>
      </c>
      <c r="I147" s="87">
        <f t="shared" si="37"/>
        <v>-22</v>
      </c>
      <c r="J147" s="87">
        <f t="shared" si="37"/>
        <v>0</v>
      </c>
      <c r="K147" s="87">
        <f t="shared" si="37"/>
        <v>0</v>
      </c>
      <c r="L147" s="87">
        <f t="shared" si="37"/>
        <v>0</v>
      </c>
      <c r="M147" s="87">
        <f t="shared" si="37"/>
        <v>0</v>
      </c>
      <c r="N147" s="87">
        <f t="shared" si="37"/>
        <v>0</v>
      </c>
      <c r="O147" s="87">
        <f t="shared" si="37"/>
        <v>0</v>
      </c>
      <c r="P147" s="87">
        <f t="shared" si="37"/>
        <v>0</v>
      </c>
      <c r="Q147" s="87">
        <f t="shared" si="37"/>
        <v>0</v>
      </c>
      <c r="R147" s="87">
        <f t="shared" si="37"/>
        <v>0</v>
      </c>
      <c r="S147" s="87">
        <f t="shared" si="37"/>
        <v>0</v>
      </c>
      <c r="T147" s="87">
        <f t="shared" si="37"/>
        <v>0</v>
      </c>
      <c r="U147" s="87">
        <f t="shared" si="37"/>
        <v>22</v>
      </c>
      <c r="V147" s="87">
        <f t="shared" si="37"/>
        <v>0</v>
      </c>
      <c r="W147" s="87">
        <f t="shared" si="37"/>
        <v>0</v>
      </c>
      <c r="X147" s="169">
        <f t="shared" si="28"/>
        <v>1.998000000000001</v>
      </c>
      <c r="Y147" s="80"/>
      <c r="Z147" s="167">
        <f t="shared" si="35"/>
        <v>1.998000000000001</v>
      </c>
      <c r="AA147" s="178"/>
      <c r="AB147" s="177"/>
      <c r="AC147" s="177"/>
      <c r="AD147" s="177"/>
      <c r="AE147" s="43"/>
      <c r="AF147" s="57"/>
    </row>
    <row r="148" spans="1:32" s="25" customFormat="1" ht="95.25" customHeight="1" hidden="1">
      <c r="A148" s="32" t="s">
        <v>385</v>
      </c>
      <c r="B148" s="32" t="s">
        <v>316</v>
      </c>
      <c r="C148" s="48" t="s">
        <v>19</v>
      </c>
      <c r="D148" s="283">
        <f>SUM(E148:F148)</f>
        <v>0</v>
      </c>
      <c r="E148" s="54"/>
      <c r="F148" s="54"/>
      <c r="G148" s="54"/>
      <c r="H148" s="14"/>
      <c r="I148" s="14"/>
      <c r="J148" s="54"/>
      <c r="K148" s="54"/>
      <c r="L148" s="14"/>
      <c r="M148" s="47">
        <f>SUM(N148:Q148)</f>
        <v>0</v>
      </c>
      <c r="N148" s="14"/>
      <c r="O148" s="14"/>
      <c r="P148" s="14"/>
      <c r="Q148" s="14"/>
      <c r="R148" s="14"/>
      <c r="S148" s="14"/>
      <c r="T148" s="14"/>
      <c r="U148" s="14"/>
      <c r="V148" s="14"/>
      <c r="W148" s="14"/>
      <c r="X148" s="55">
        <f t="shared" si="28"/>
        <v>0</v>
      </c>
      <c r="Y148" s="49"/>
      <c r="Z148" s="164">
        <f t="shared" si="35"/>
        <v>0</v>
      </c>
      <c r="AA148" s="182"/>
      <c r="AB148" s="177"/>
      <c r="AC148" s="320"/>
      <c r="AD148" s="177"/>
      <c r="AE148" s="43"/>
      <c r="AF148" s="57"/>
    </row>
    <row r="149" spans="1:32" s="25" customFormat="1" ht="86.25" customHeight="1">
      <c r="A149" s="32" t="s">
        <v>365</v>
      </c>
      <c r="B149" s="32" t="s">
        <v>316</v>
      </c>
      <c r="C149" s="30" t="s">
        <v>360</v>
      </c>
      <c r="D149" s="283">
        <f>SUM(E149:F149)</f>
        <v>0</v>
      </c>
      <c r="E149" s="54"/>
      <c r="F149" s="54"/>
      <c r="G149" s="54">
        <v>1.998</v>
      </c>
      <c r="H149" s="14"/>
      <c r="I149" s="14">
        <v>-22</v>
      </c>
      <c r="J149" s="54"/>
      <c r="K149" s="54"/>
      <c r="L149" s="14"/>
      <c r="M149" s="47">
        <f>SUM(N149:Q149)</f>
        <v>0</v>
      </c>
      <c r="N149" s="14"/>
      <c r="O149" s="14"/>
      <c r="P149" s="14"/>
      <c r="Q149" s="14"/>
      <c r="R149" s="14"/>
      <c r="S149" s="14"/>
      <c r="T149" s="14"/>
      <c r="U149" s="14"/>
      <c r="V149" s="14"/>
      <c r="W149" s="14"/>
      <c r="X149" s="55">
        <f t="shared" si="28"/>
        <v>-20.002</v>
      </c>
      <c r="Y149" s="49"/>
      <c r="Z149" s="164">
        <f>SUM(X149:Y149)</f>
        <v>-20.002</v>
      </c>
      <c r="AA149" s="182"/>
      <c r="AB149" s="177"/>
      <c r="AC149" s="320"/>
      <c r="AD149" s="177"/>
      <c r="AE149" s="43"/>
      <c r="AF149" s="57"/>
    </row>
    <row r="150" spans="1:32" s="25" customFormat="1" ht="72.75" customHeight="1" hidden="1">
      <c r="A150" s="32" t="s">
        <v>385</v>
      </c>
      <c r="B150" s="32" t="s">
        <v>316</v>
      </c>
      <c r="C150" s="48" t="s">
        <v>20</v>
      </c>
      <c r="D150" s="283">
        <f>SUM(E150:F150)</f>
        <v>0</v>
      </c>
      <c r="E150" s="54"/>
      <c r="F150" s="54"/>
      <c r="G150" s="54"/>
      <c r="H150" s="14"/>
      <c r="I150" s="14"/>
      <c r="J150" s="54"/>
      <c r="K150" s="54"/>
      <c r="L150" s="14"/>
      <c r="M150" s="47">
        <f>SUM(N150:Q150)</f>
        <v>0</v>
      </c>
      <c r="N150" s="14"/>
      <c r="O150" s="14"/>
      <c r="P150" s="14"/>
      <c r="Q150" s="14"/>
      <c r="R150" s="14"/>
      <c r="S150" s="14"/>
      <c r="T150" s="14"/>
      <c r="U150" s="14"/>
      <c r="V150" s="14"/>
      <c r="W150" s="14"/>
      <c r="X150" s="55">
        <f t="shared" si="28"/>
        <v>0</v>
      </c>
      <c r="Y150" s="49"/>
      <c r="Z150" s="164">
        <f>SUM(X150:Y150)</f>
        <v>0</v>
      </c>
      <c r="AA150" s="182"/>
      <c r="AB150" s="177"/>
      <c r="AC150" s="319"/>
      <c r="AD150" s="177"/>
      <c r="AE150" s="43"/>
      <c r="AF150" s="57"/>
    </row>
    <row r="151" spans="1:32" s="25" customFormat="1" ht="105.75" customHeight="1">
      <c r="A151" s="32" t="s">
        <v>50</v>
      </c>
      <c r="B151" s="32" t="s">
        <v>281</v>
      </c>
      <c r="C151" s="112" t="s">
        <v>173</v>
      </c>
      <c r="D151" s="216">
        <f>SUM(E151:F151)</f>
        <v>0</v>
      </c>
      <c r="E151" s="14"/>
      <c r="F151" s="14"/>
      <c r="G151" s="14"/>
      <c r="H151" s="14"/>
      <c r="I151" s="14"/>
      <c r="J151" s="14"/>
      <c r="K151" s="14"/>
      <c r="L151" s="14"/>
      <c r="M151" s="47">
        <f>SUM(N151:Q151)</f>
        <v>0</v>
      </c>
      <c r="N151" s="14"/>
      <c r="O151" s="14"/>
      <c r="P151" s="14"/>
      <c r="Q151" s="14"/>
      <c r="R151" s="14"/>
      <c r="S151" s="14"/>
      <c r="T151" s="14"/>
      <c r="U151" s="14">
        <v>22</v>
      </c>
      <c r="V151" s="14"/>
      <c r="W151" s="14"/>
      <c r="X151" s="55">
        <f t="shared" si="28"/>
        <v>22</v>
      </c>
      <c r="Y151" s="49"/>
      <c r="Z151" s="164">
        <f>SUM(X151:Y151)</f>
        <v>22</v>
      </c>
      <c r="AA151" s="182"/>
      <c r="AB151" s="177"/>
      <c r="AC151" s="319"/>
      <c r="AD151" s="177"/>
      <c r="AE151" s="43"/>
      <c r="AF151" s="57"/>
    </row>
    <row r="152" spans="1:36" s="78" customFormat="1" ht="44.25" customHeight="1">
      <c r="A152" s="304"/>
      <c r="B152" s="304"/>
      <c r="C152" s="305" t="s">
        <v>49</v>
      </c>
      <c r="D152" s="336">
        <f aca="true" t="shared" si="38" ref="D152:V152">D13+D32+D46+D106+D118+D135+D141+D24+D147</f>
        <v>0</v>
      </c>
      <c r="E152" s="336">
        <f t="shared" si="38"/>
        <v>0</v>
      </c>
      <c r="F152" s="336">
        <f t="shared" si="38"/>
        <v>0</v>
      </c>
      <c r="G152" s="336">
        <f>G13+G32+G46+G106+G118+G135+G141+G24+G147</f>
        <v>904.0655499999999</v>
      </c>
      <c r="H152" s="336">
        <f t="shared" si="38"/>
        <v>0</v>
      </c>
      <c r="I152" s="360">
        <f t="shared" si="38"/>
        <v>-22</v>
      </c>
      <c r="J152" s="336">
        <f t="shared" si="38"/>
        <v>1227.72356</v>
      </c>
      <c r="K152" s="336">
        <f t="shared" si="38"/>
        <v>67.26529</v>
      </c>
      <c r="L152" s="336">
        <f t="shared" si="38"/>
        <v>0</v>
      </c>
      <c r="M152" s="360">
        <f t="shared" si="38"/>
        <v>125</v>
      </c>
      <c r="N152" s="360">
        <f t="shared" si="38"/>
        <v>0</v>
      </c>
      <c r="O152" s="360">
        <f t="shared" si="38"/>
        <v>0</v>
      </c>
      <c r="P152" s="360">
        <f t="shared" si="38"/>
        <v>125</v>
      </c>
      <c r="Q152" s="336">
        <f t="shared" si="38"/>
        <v>0</v>
      </c>
      <c r="R152" s="336">
        <f t="shared" si="38"/>
        <v>0</v>
      </c>
      <c r="S152" s="336">
        <f t="shared" si="38"/>
        <v>50.66485</v>
      </c>
      <c r="T152" s="336">
        <f t="shared" si="38"/>
        <v>364.62297</v>
      </c>
      <c r="U152" s="360">
        <f>U13+U32+U46+U106+U118+U135+U141+U24+U147</f>
        <v>170</v>
      </c>
      <c r="V152" s="360">
        <f t="shared" si="38"/>
        <v>-148</v>
      </c>
      <c r="W152" s="336">
        <f>W13+W32+W46+W106+W118+W135+W141+W24+W147</f>
        <v>16.37096</v>
      </c>
      <c r="X152" s="337">
        <f t="shared" si="28"/>
        <v>2755.7131799999997</v>
      </c>
      <c r="Y152" s="338" t="e">
        <f>Y13+Y32+Y46+Y106+Y118+Y128+#REF!+#REF!+Y135+Y141+#REF!</f>
        <v>#REF!</v>
      </c>
      <c r="Z152" s="337">
        <f>Z13+Z32+Z46+Z106+Z118+Z135+Z141+Z24+Z147</f>
        <v>2755.7131799999997</v>
      </c>
      <c r="AA152" s="323">
        <f>Z27+Z28+Z30+Z44+Z76+Z81+Z85+Z86+Z91+Z102+Z103+Z104+Z105+Z106+Z125+Z126+Z127+Z132+Z133+Z134+Z136+Z138+Z149+Z151</f>
        <v>1009.1743200000002</v>
      </c>
      <c r="AB152" s="183"/>
      <c r="AC152" s="183"/>
      <c r="AD152" s="185"/>
      <c r="AE152" s="370"/>
      <c r="AF152" s="371"/>
      <c r="AG152" s="111"/>
      <c r="AH152" s="77"/>
      <c r="AI152" s="77"/>
      <c r="AJ152" s="77"/>
    </row>
    <row r="153" spans="1:35" s="26" customFormat="1" ht="27.75" customHeight="1">
      <c r="A153" s="45"/>
      <c r="B153" s="35"/>
      <c r="C153" s="36"/>
      <c r="D153" s="36"/>
      <c r="E153" s="37"/>
      <c r="F153" s="28"/>
      <c r="X153" s="263" t="s">
        <v>43</v>
      </c>
      <c r="Y153" s="38"/>
      <c r="Z153" s="160">
        <v>12.06515</v>
      </c>
      <c r="AA153" s="160"/>
      <c r="AB153" s="266"/>
      <c r="AC153" s="241"/>
      <c r="AD153" s="372"/>
      <c r="AE153" s="373"/>
      <c r="AF153" s="374"/>
      <c r="AG153" s="31"/>
      <c r="AH153" s="31"/>
      <c r="AI153" s="59"/>
    </row>
    <row r="154" spans="1:35" s="26" customFormat="1" ht="27.75" customHeight="1">
      <c r="A154" s="45"/>
      <c r="B154" s="35"/>
      <c r="C154" s="36"/>
      <c r="D154" s="36"/>
      <c r="E154" s="37"/>
      <c r="F154" s="28"/>
      <c r="J154" s="109"/>
      <c r="X154" s="38"/>
      <c r="Y154" s="38"/>
      <c r="Z154" s="117"/>
      <c r="AA154" s="117"/>
      <c r="AB154" s="375"/>
      <c r="AC154" s="241"/>
      <c r="AD154" s="376"/>
      <c r="AE154" s="373"/>
      <c r="AF154" s="374"/>
      <c r="AG154" s="321">
        <v>139.96633</v>
      </c>
      <c r="AH154" s="31"/>
      <c r="AI154" s="59"/>
    </row>
    <row r="155" spans="3:35" ht="24.75" customHeight="1">
      <c r="C155" s="40"/>
      <c r="D155" s="40"/>
      <c r="E155" s="11"/>
      <c r="F155" s="11"/>
      <c r="G155" s="15"/>
      <c r="H155" s="11"/>
      <c r="I155" s="11"/>
      <c r="J155" s="15"/>
      <c r="K155" s="11"/>
      <c r="L155" s="11"/>
      <c r="M155" s="11"/>
      <c r="N155" s="11"/>
      <c r="O155" s="11"/>
      <c r="P155" s="11"/>
      <c r="Q155" s="11"/>
      <c r="R155" s="11"/>
      <c r="T155" s="187"/>
      <c r="U155" s="187"/>
      <c r="V155" s="187"/>
      <c r="W155" s="187"/>
      <c r="X155" s="187"/>
      <c r="Y155" s="42"/>
      <c r="Z155" s="163"/>
      <c r="AA155" s="163"/>
      <c r="AB155" s="375"/>
      <c r="AC155" s="241"/>
      <c r="AD155" s="377"/>
      <c r="AE155" s="378"/>
      <c r="AF155" s="379"/>
      <c r="AG155" s="321">
        <v>52.865</v>
      </c>
      <c r="AI155" s="20"/>
    </row>
    <row r="156" spans="3:35" ht="24.75" customHeight="1">
      <c r="C156" s="40"/>
      <c r="D156" s="40"/>
      <c r="E156" s="11"/>
      <c r="F156" s="11"/>
      <c r="G156" s="15"/>
      <c r="H156" s="11"/>
      <c r="I156" s="11"/>
      <c r="J156" s="15"/>
      <c r="K156" s="11"/>
      <c r="L156" s="11"/>
      <c r="M156" s="11"/>
      <c r="N156" s="11"/>
      <c r="O156" s="11"/>
      <c r="P156" s="11"/>
      <c r="Q156" s="11"/>
      <c r="R156" s="11"/>
      <c r="T156" s="187"/>
      <c r="U156" s="187"/>
      <c r="V156" s="187"/>
      <c r="W156" s="187"/>
      <c r="X156" s="11"/>
      <c r="Y156" s="42"/>
      <c r="Z156" s="163"/>
      <c r="AA156" s="163"/>
      <c r="AB156" s="375"/>
      <c r="AC156" s="241"/>
      <c r="AD156" s="377"/>
      <c r="AE156" s="378"/>
      <c r="AF156" s="379"/>
      <c r="AG156" s="321">
        <v>6.1</v>
      </c>
      <c r="AI156" s="20"/>
    </row>
    <row r="157" spans="5:33" ht="30" customHeight="1">
      <c r="E157" s="11"/>
      <c r="F157" s="11"/>
      <c r="G157" s="15"/>
      <c r="H157" s="11"/>
      <c r="I157" s="11"/>
      <c r="J157" s="15"/>
      <c r="K157" s="11"/>
      <c r="L157" s="11"/>
      <c r="M157" s="11"/>
      <c r="N157" s="11"/>
      <c r="O157" s="11"/>
      <c r="P157" s="11"/>
      <c r="Q157" s="11"/>
      <c r="R157" s="11"/>
      <c r="T157" s="11"/>
      <c r="U157" s="11"/>
      <c r="V157" s="11"/>
      <c r="W157" s="11"/>
      <c r="X157" s="58"/>
      <c r="Y157" s="11"/>
      <c r="Z157" s="163"/>
      <c r="AA157" s="163"/>
      <c r="AB157" s="375"/>
      <c r="AC157" s="241"/>
      <c r="AD157" s="377"/>
      <c r="AE157" s="379"/>
      <c r="AF157" s="378"/>
      <c r="AG157" s="321">
        <v>19.1</v>
      </c>
    </row>
    <row r="158" spans="5:33" ht="31.5" customHeight="1">
      <c r="E158" s="11"/>
      <c r="F158" s="11"/>
      <c r="G158" s="15"/>
      <c r="H158" s="11"/>
      <c r="I158" s="11"/>
      <c r="J158" s="15"/>
      <c r="K158" s="11"/>
      <c r="L158" s="11"/>
      <c r="M158" s="11"/>
      <c r="N158" s="11"/>
      <c r="O158" s="11"/>
      <c r="P158" s="11"/>
      <c r="Q158" s="11"/>
      <c r="R158" s="11"/>
      <c r="T158" s="11"/>
      <c r="U158" s="11"/>
      <c r="V158" s="11"/>
      <c r="W158" s="11"/>
      <c r="X158" s="58"/>
      <c r="Y158" s="11"/>
      <c r="Z158" s="163"/>
      <c r="AA158" s="163"/>
      <c r="AB158" s="241"/>
      <c r="AC158" s="380"/>
      <c r="AD158" s="381"/>
      <c r="AE158" s="379"/>
      <c r="AF158" s="378"/>
      <c r="AG158" s="321">
        <v>39.9</v>
      </c>
    </row>
    <row r="159" spans="3:33" ht="33" customHeight="1">
      <c r="C159" s="79"/>
      <c r="D159" s="79"/>
      <c r="E159" s="17"/>
      <c r="F159" s="17"/>
      <c r="G159" s="108"/>
      <c r="H159" s="17"/>
      <c r="I159" s="17"/>
      <c r="J159" s="106"/>
      <c r="K159" s="17"/>
      <c r="L159" s="18"/>
      <c r="M159" s="18"/>
      <c r="N159" s="18"/>
      <c r="O159" s="18"/>
      <c r="P159" s="18"/>
      <c r="Q159" s="18"/>
      <c r="R159" s="18"/>
      <c r="S159" s="18"/>
      <c r="T159" s="18"/>
      <c r="U159" s="18"/>
      <c r="V159" s="18"/>
      <c r="W159" s="18"/>
      <c r="X159" s="188"/>
      <c r="Y159" s="11"/>
      <c r="Z159" s="298"/>
      <c r="AA159" s="298"/>
      <c r="AB159" s="241"/>
      <c r="AC159" s="241"/>
      <c r="AD159" s="382"/>
      <c r="AE159" s="282"/>
      <c r="AF159" s="379"/>
      <c r="AG159" s="321">
        <v>7.077</v>
      </c>
    </row>
    <row r="160" spans="3:33" ht="19.5" customHeight="1">
      <c r="C160" s="23"/>
      <c r="D160" s="23"/>
      <c r="E160" s="6"/>
      <c r="F160" s="6"/>
      <c r="G160" s="8"/>
      <c r="H160" s="7"/>
      <c r="I160" s="7"/>
      <c r="J160" s="110"/>
      <c r="K160" s="7"/>
      <c r="L160" s="39"/>
      <c r="M160" s="39"/>
      <c r="N160" s="7"/>
      <c r="O160" s="6"/>
      <c r="P160" s="6"/>
      <c r="Q160" s="6"/>
      <c r="R160" s="6"/>
      <c r="S160" s="6"/>
      <c r="T160" s="6"/>
      <c r="U160" s="6"/>
      <c r="V160" s="6"/>
      <c r="W160" s="6"/>
      <c r="X160" s="318"/>
      <c r="Y160" s="12"/>
      <c r="Z160" s="298"/>
      <c r="AA160" s="298"/>
      <c r="AB160" s="241"/>
      <c r="AC160" s="380"/>
      <c r="AD160" s="383"/>
      <c r="AE160" s="384"/>
      <c r="AF160" s="385"/>
      <c r="AG160" s="321">
        <v>3.6</v>
      </c>
    </row>
    <row r="161" spans="3:33" ht="39" customHeight="1">
      <c r="C161" s="23"/>
      <c r="D161" s="23"/>
      <c r="E161" s="6"/>
      <c r="F161" s="6"/>
      <c r="G161" s="8"/>
      <c r="H161" s="7"/>
      <c r="I161" s="7"/>
      <c r="J161" s="110"/>
      <c r="K161" s="7"/>
      <c r="L161" s="39"/>
      <c r="M161" s="39"/>
      <c r="N161" s="7"/>
      <c r="O161" s="6"/>
      <c r="P161" s="6"/>
      <c r="Q161" s="6"/>
      <c r="R161" s="6"/>
      <c r="S161" s="6"/>
      <c r="T161" s="6"/>
      <c r="U161" s="6"/>
      <c r="V161" s="6"/>
      <c r="W161" s="6"/>
      <c r="X161" s="6"/>
      <c r="Y161" s="12"/>
      <c r="Z161" s="212"/>
      <c r="AA161" s="212"/>
      <c r="AB161" s="386"/>
      <c r="AC161" s="387"/>
      <c r="AD161" s="388"/>
      <c r="AE161" s="389"/>
      <c r="AF161" s="378"/>
      <c r="AG161" s="321">
        <v>3.5</v>
      </c>
    </row>
    <row r="162" spans="3:33" ht="21.75" customHeight="1">
      <c r="C162" s="12"/>
      <c r="D162" s="12"/>
      <c r="E162" s="12"/>
      <c r="F162" s="12"/>
      <c r="G162" s="15"/>
      <c r="H162" s="12"/>
      <c r="I162" s="12"/>
      <c r="J162" s="15"/>
      <c r="K162" s="12"/>
      <c r="L162" s="12"/>
      <c r="M162" s="12"/>
      <c r="N162" s="12"/>
      <c r="O162" s="12"/>
      <c r="P162" s="12"/>
      <c r="Q162" s="12"/>
      <c r="R162" s="12"/>
      <c r="S162" s="12"/>
      <c r="T162" s="12"/>
      <c r="U162" s="12"/>
      <c r="V162" s="12"/>
      <c r="W162" s="12"/>
      <c r="X162" s="15"/>
      <c r="Y162" s="12"/>
      <c r="Z162" s="211"/>
      <c r="AA162" s="211"/>
      <c r="AB162" s="390"/>
      <c r="AC162" s="391"/>
      <c r="AD162" s="388"/>
      <c r="AE162" s="389"/>
      <c r="AF162" s="378"/>
      <c r="AG162" s="321">
        <v>1.7</v>
      </c>
    </row>
    <row r="163" spans="1:33" ht="21.75" customHeight="1">
      <c r="A163" s="413"/>
      <c r="B163" s="413"/>
      <c r="C163" s="413"/>
      <c r="D163" s="413"/>
      <c r="E163" s="413"/>
      <c r="G163" s="107"/>
      <c r="J163" s="107"/>
      <c r="N163" s="10"/>
      <c r="V163" s="13"/>
      <c r="W163" s="13"/>
      <c r="X163" s="189"/>
      <c r="Y163" s="5"/>
      <c r="AB163" s="392"/>
      <c r="AC163" s="282"/>
      <c r="AD163" s="393"/>
      <c r="AE163" s="389"/>
      <c r="AF163" s="378"/>
      <c r="AG163" s="321">
        <v>13.5</v>
      </c>
    </row>
    <row r="164" spans="1:33" ht="21.75" customHeight="1">
      <c r="A164" s="12"/>
      <c r="B164" s="12"/>
      <c r="C164" s="12"/>
      <c r="D164" s="12"/>
      <c r="E164" s="12"/>
      <c r="G164" s="107"/>
      <c r="J164" s="107"/>
      <c r="N164" s="10"/>
      <c r="V164" s="13"/>
      <c r="W164" s="13"/>
      <c r="X164" s="189"/>
      <c r="Y164" s="5"/>
      <c r="AB164" s="392"/>
      <c r="AC164" s="282"/>
      <c r="AD164" s="393"/>
      <c r="AE164" s="389"/>
      <c r="AF164" s="378"/>
      <c r="AG164" s="321">
        <v>7</v>
      </c>
    </row>
    <row r="165" spans="1:33" ht="27.75" customHeight="1">
      <c r="A165" s="1"/>
      <c r="E165" s="1"/>
      <c r="F165" s="15"/>
      <c r="G165" s="15"/>
      <c r="H165" s="12"/>
      <c r="I165" s="12"/>
      <c r="J165" s="15"/>
      <c r="K165" s="12"/>
      <c r="X165" s="190"/>
      <c r="Z165" s="210"/>
      <c r="AA165" s="210"/>
      <c r="AB165" s="282"/>
      <c r="AC165" s="394"/>
      <c r="AD165" s="395"/>
      <c r="AE165" s="389"/>
      <c r="AF165" s="378"/>
      <c r="AG165" s="321">
        <v>22.2</v>
      </c>
    </row>
    <row r="166" spans="26:33" ht="26.25">
      <c r="Z166" s="209"/>
      <c r="AA166" s="209"/>
      <c r="AB166" s="394"/>
      <c r="AC166" s="282"/>
      <c r="AD166" s="393"/>
      <c r="AE166" s="396"/>
      <c r="AF166" s="378"/>
      <c r="AG166" s="321">
        <v>112.476</v>
      </c>
    </row>
    <row r="167" spans="26:33" ht="26.25">
      <c r="Z167" s="209"/>
      <c r="AA167" s="209"/>
      <c r="AB167" s="394"/>
      <c r="AC167" s="282"/>
      <c r="AD167" s="393"/>
      <c r="AE167" s="396"/>
      <c r="AF167" s="378"/>
      <c r="AG167" s="321">
        <v>37</v>
      </c>
    </row>
    <row r="168" spans="26:33" ht="26.25">
      <c r="Z168" s="209"/>
      <c r="AA168" s="209"/>
      <c r="AB168" s="394"/>
      <c r="AC168" s="282"/>
      <c r="AD168" s="393"/>
      <c r="AE168" s="396"/>
      <c r="AF168" s="378"/>
      <c r="AG168" s="321">
        <v>9.6</v>
      </c>
    </row>
    <row r="169" spans="26:33" ht="26.25">
      <c r="Z169" s="209"/>
      <c r="AA169" s="209"/>
      <c r="AB169" s="394"/>
      <c r="AC169" s="282"/>
      <c r="AD169" s="392"/>
      <c r="AE169" s="378"/>
      <c r="AF169" s="378"/>
      <c r="AG169" s="321">
        <v>3.7</v>
      </c>
    </row>
    <row r="170" spans="26:33" ht="26.25">
      <c r="Z170" s="209"/>
      <c r="AA170" s="209"/>
      <c r="AB170" s="394"/>
      <c r="AC170" s="282"/>
      <c r="AD170" s="392"/>
      <c r="AE170" s="378"/>
      <c r="AF170" s="378"/>
      <c r="AG170" s="321">
        <v>16.4</v>
      </c>
    </row>
    <row r="171" spans="7:33" ht="27.75" customHeight="1">
      <c r="G171" s="20"/>
      <c r="Z171" s="209"/>
      <c r="AA171" s="209"/>
      <c r="AB171" s="397"/>
      <c r="AC171" s="398"/>
      <c r="AD171" s="378"/>
      <c r="AE171" s="378"/>
      <c r="AF171" s="378"/>
      <c r="AG171" s="321">
        <v>13</v>
      </c>
    </row>
    <row r="172" spans="26:35" ht="21.75" customHeight="1">
      <c r="Z172" s="209"/>
      <c r="AA172" s="209"/>
      <c r="AB172" s="378"/>
      <c r="AC172" s="378"/>
      <c r="AD172" s="378"/>
      <c r="AE172" s="398"/>
      <c r="AF172" s="399"/>
      <c r="AG172" s="321">
        <v>10</v>
      </c>
      <c r="AH172" s="186">
        <f>AE172+AC160+X160</f>
        <v>0</v>
      </c>
      <c r="AI172" s="186">
        <f>AH172-Z152</f>
        <v>-2755.7131799999997</v>
      </c>
    </row>
    <row r="173" spans="26:33" ht="30.75" customHeight="1">
      <c r="Z173" s="209"/>
      <c r="AA173" s="209"/>
      <c r="AB173" s="378"/>
      <c r="AC173" s="378"/>
      <c r="AD173" s="378"/>
      <c r="AE173" s="378"/>
      <c r="AF173" s="378"/>
      <c r="AG173" s="321">
        <v>252.3</v>
      </c>
    </row>
    <row r="174" spans="26:33" ht="24.75" customHeight="1">
      <c r="Z174" s="209"/>
      <c r="AA174" s="209"/>
      <c r="AB174" s="378"/>
      <c r="AC174" s="378"/>
      <c r="AD174" s="378"/>
      <c r="AE174" s="373"/>
      <c r="AF174" s="378"/>
      <c r="AG174" s="321">
        <v>3.18</v>
      </c>
    </row>
    <row r="175" spans="26:33" ht="26.25" customHeight="1">
      <c r="Z175" s="209"/>
      <c r="AA175" s="209"/>
      <c r="AB175" s="282"/>
      <c r="AC175" s="378"/>
      <c r="AD175" s="378"/>
      <c r="AE175" s="378"/>
      <c r="AF175" s="378"/>
      <c r="AG175" s="321">
        <v>41</v>
      </c>
    </row>
    <row r="176" spans="26:33" ht="23.25" customHeight="1">
      <c r="Z176" s="209"/>
      <c r="AA176" s="209"/>
      <c r="AB176" s="282"/>
      <c r="AC176" s="282"/>
      <c r="AD176" s="378"/>
      <c r="AE176" s="379"/>
      <c r="AF176" s="378"/>
      <c r="AG176" s="321">
        <v>178.576</v>
      </c>
    </row>
    <row r="177" spans="26:33" ht="27.75" customHeight="1">
      <c r="Z177" s="209"/>
      <c r="AA177" s="209"/>
      <c r="AB177" s="378"/>
      <c r="AC177" s="378"/>
      <c r="AD177" s="378"/>
      <c r="AE177" s="378"/>
      <c r="AF177" s="378"/>
      <c r="AG177" s="321">
        <v>0.72</v>
      </c>
    </row>
    <row r="178" spans="26:33" ht="27.75" customHeight="1">
      <c r="Z178" s="209"/>
      <c r="AA178" s="209"/>
      <c r="AB178" s="378"/>
      <c r="AC178" s="378"/>
      <c r="AD178" s="378"/>
      <c r="AE178" s="378"/>
      <c r="AF178" s="378"/>
      <c r="AG178" s="321">
        <v>0.2</v>
      </c>
    </row>
    <row r="179" spans="26:33" ht="26.25" customHeight="1">
      <c r="Z179" s="209"/>
      <c r="AA179" s="209"/>
      <c r="AB179" s="378"/>
      <c r="AC179" s="378"/>
      <c r="AD179" s="378"/>
      <c r="AE179" s="378"/>
      <c r="AF179" s="378"/>
      <c r="AG179" s="324">
        <f>SUM(AG154:AG178)</f>
        <v>994.66033</v>
      </c>
    </row>
    <row r="180" spans="26:33" ht="24.75" customHeight="1">
      <c r="Z180" s="209"/>
      <c r="AA180" s="209"/>
      <c r="AG180" s="321">
        <v>994.66033</v>
      </c>
    </row>
    <row r="181" spans="26:33" ht="24.75" customHeight="1">
      <c r="Z181" s="209"/>
      <c r="AA181" s="209"/>
      <c r="AG181" s="1">
        <f>AG179-AG180</f>
        <v>0</v>
      </c>
    </row>
    <row r="182" spans="26:27" ht="26.25" customHeight="1">
      <c r="Z182" s="209"/>
      <c r="AA182" s="209"/>
    </row>
    <row r="183" spans="26:27" ht="24.75" customHeight="1">
      <c r="Z183" s="209"/>
      <c r="AA183" s="209"/>
    </row>
    <row r="184" spans="26:28" ht="35.25" customHeight="1">
      <c r="Z184" s="210"/>
      <c r="AA184" s="210"/>
      <c r="AB184" s="186"/>
    </row>
    <row r="185" spans="26:27" ht="14.25" customHeight="1">
      <c r="Z185" s="209"/>
      <c r="AA185" s="209"/>
    </row>
    <row r="186" spans="26:27" ht="14.25" customHeight="1">
      <c r="Z186" s="209"/>
      <c r="AA186" s="209"/>
    </row>
    <row r="187" spans="26:27" ht="14.25" customHeight="1">
      <c r="Z187" s="209"/>
      <c r="AA187" s="209"/>
    </row>
    <row r="188" spans="26:27" ht="14.25" customHeight="1">
      <c r="Z188" s="209"/>
      <c r="AA188" s="209"/>
    </row>
    <row r="189" spans="26:27" ht="14.25" customHeight="1">
      <c r="Z189" s="209"/>
      <c r="AA189" s="209"/>
    </row>
    <row r="190" spans="26:27" ht="14.25" customHeight="1">
      <c r="Z190" s="209"/>
      <c r="AA190" s="209"/>
    </row>
    <row r="191" spans="26:27" ht="14.25" customHeight="1">
      <c r="Z191" s="209"/>
      <c r="AA191" s="209"/>
    </row>
    <row r="192" spans="26:27" ht="14.25" customHeight="1">
      <c r="Z192" s="209"/>
      <c r="AA192" s="209"/>
    </row>
    <row r="193" spans="26:27" ht="14.25" customHeight="1">
      <c r="Z193" s="209"/>
      <c r="AA193" s="209"/>
    </row>
    <row r="194" spans="26:27" ht="14.25" customHeight="1">
      <c r="Z194" s="209"/>
      <c r="AA194" s="209"/>
    </row>
    <row r="195" spans="26:27" ht="14.25" customHeight="1">
      <c r="Z195" s="209"/>
      <c r="AA195" s="209"/>
    </row>
    <row r="196" spans="26:27" ht="14.25" customHeight="1">
      <c r="Z196" s="209"/>
      <c r="AA196" s="209"/>
    </row>
    <row r="197" spans="26:27" ht="14.25" customHeight="1">
      <c r="Z197" s="209"/>
      <c r="AA197" s="209"/>
    </row>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sheetData>
  <sheetProtection/>
  <mergeCells count="15">
    <mergeCell ref="B24:C24"/>
    <mergeCell ref="B135:C135"/>
    <mergeCell ref="B141:C141"/>
    <mergeCell ref="B32:C32"/>
    <mergeCell ref="B46:C46"/>
    <mergeCell ref="B106:C106"/>
    <mergeCell ref="B118:C118"/>
    <mergeCell ref="B147:C147"/>
    <mergeCell ref="A163:E163"/>
    <mergeCell ref="B53:B54"/>
    <mergeCell ref="A53:A54"/>
    <mergeCell ref="A6:Z6"/>
    <mergeCell ref="A7:Z7"/>
    <mergeCell ref="A12:Z12"/>
    <mergeCell ref="Z10:Z11"/>
  </mergeCells>
  <printOptions horizontalCentered="1"/>
  <pageMargins left="0.3937007874015748" right="0.1968503937007874" top="1.1811023622047245" bottom="0.3937007874015748" header="0.2755905511811024" footer="0"/>
  <pageSetup blackAndWhite="1" fitToHeight="3" orientation="landscape" pageOrder="overThenDown" paperSize="9" scale="50" r:id="rId1"/>
  <rowBreaks count="6" manualBreakCount="6">
    <brk id="21" max="25" man="1"/>
    <brk id="32" max="25" man="1"/>
    <brk id="55" max="26" man="1"/>
    <brk id="99" max="26" man="1"/>
    <brk id="109" max="26" man="1"/>
    <brk id="12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_test_company_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_test_user_</dc:creator>
  <cp:keywords/>
  <dc:description/>
  <cp:lastModifiedBy>Admin</cp:lastModifiedBy>
  <cp:lastPrinted>2014-02-25T13:09:39Z</cp:lastPrinted>
  <dcterms:created xsi:type="dcterms:W3CDTF">2001-06-07T13:56:50Z</dcterms:created>
  <dcterms:modified xsi:type="dcterms:W3CDTF">2014-02-25T13:10:57Z</dcterms:modified>
  <cp:category/>
  <cp:version/>
  <cp:contentType/>
  <cp:contentStatus/>
</cp:coreProperties>
</file>